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ata\KONTEXT\10 - ZAKAZKY\UP - UZEMNI PLANOVANI\UP026_US Kvasiny\20_cistopis\90_ODEVZDANI_2017-10-17\3_prilohy\5_soulad UV 469 z 06-21-2017 s UPD\"/>
    </mc:Choice>
  </mc:AlternateContent>
  <bookViews>
    <workbookView xWindow="0" yWindow="0" windowWidth="28800" windowHeight="11835" xr2:uid="{00000000-000D-0000-FFFF-FFFF00000000}"/>
  </bookViews>
  <sheets>
    <sheet name="List1" sheetId="1" r:id="rId1"/>
  </sheets>
  <definedNames>
    <definedName name="_xlnm._FilterDatabase" localSheetId="0" hidden="1">List1!$A$5:$AA$110</definedName>
    <definedName name="_xlnm.Print_Titles" localSheetId="0">List1!$5:$6</definedName>
  </definedNames>
  <calcPr calcId="171027"/>
  <fileRecoveryPr autoRecover="0"/>
</workbook>
</file>

<file path=xl/calcChain.xml><?xml version="1.0" encoding="utf-8"?>
<calcChain xmlns="http://schemas.openxmlformats.org/spreadsheetml/2006/main">
  <c r="W106" i="1" l="1"/>
  <c r="Y106" i="1"/>
  <c r="O25" i="1"/>
  <c r="O109" i="1" l="1"/>
  <c r="W109" i="1" s="1"/>
  <c r="O88" i="1"/>
  <c r="X106" i="1" l="1"/>
  <c r="Z106" i="1" l="1"/>
  <c r="U106" i="1"/>
  <c r="AA106" i="1" s="1"/>
  <c r="X27" i="1"/>
  <c r="W27" i="1"/>
  <c r="R104" i="1" l="1"/>
  <c r="Q104" i="1"/>
  <c r="P104" i="1"/>
  <c r="O104" i="1"/>
  <c r="N104" i="1"/>
  <c r="R56" i="1"/>
  <c r="Q56" i="1"/>
  <c r="P56" i="1"/>
  <c r="O56" i="1"/>
  <c r="M56" i="1"/>
  <c r="N56" i="1"/>
  <c r="H56" i="1"/>
  <c r="G56" i="1"/>
  <c r="W54" i="1" l="1"/>
  <c r="G109" i="1" l="1"/>
  <c r="I106" i="1"/>
  <c r="I103" i="1"/>
  <c r="I96" i="1"/>
  <c r="I95" i="1"/>
  <c r="I102" i="1"/>
  <c r="I101" i="1"/>
  <c r="I100" i="1"/>
  <c r="I94" i="1"/>
  <c r="I93" i="1"/>
  <c r="I99" i="1"/>
  <c r="I97" i="1"/>
  <c r="I92" i="1"/>
  <c r="I91" i="1"/>
  <c r="I90" i="1"/>
  <c r="I98" i="1"/>
  <c r="I87" i="1"/>
  <c r="I86" i="1"/>
  <c r="I85" i="1"/>
  <c r="I84" i="1"/>
  <c r="I83" i="1"/>
  <c r="I82" i="1"/>
  <c r="I81" i="1"/>
  <c r="I80" i="1"/>
  <c r="I79" i="1"/>
  <c r="I78" i="1"/>
  <c r="I77" i="1"/>
  <c r="I76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5" i="1"/>
  <c r="I54" i="1"/>
  <c r="I53" i="1"/>
  <c r="I52" i="1"/>
  <c r="I51" i="1"/>
  <c r="I50" i="1"/>
  <c r="I49" i="1"/>
  <c r="I48" i="1"/>
  <c r="I47" i="1"/>
  <c r="I46" i="1"/>
  <c r="I43" i="1"/>
  <c r="I42" i="1"/>
  <c r="I40" i="1"/>
  <c r="I39" i="1"/>
  <c r="I38" i="1"/>
  <c r="I37" i="1"/>
  <c r="I35" i="1"/>
  <c r="I34" i="1"/>
  <c r="I44" i="1"/>
  <c r="I29" i="1"/>
  <c r="I28" i="1"/>
  <c r="I27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56" i="1" l="1"/>
  <c r="H88" i="1"/>
  <c r="G88" i="1"/>
  <c r="H104" i="1"/>
  <c r="H107" i="1"/>
  <c r="G107" i="1"/>
  <c r="G104" i="1"/>
  <c r="H108" i="1" l="1"/>
  <c r="G108" i="1"/>
  <c r="H25" i="1"/>
  <c r="G25" i="1"/>
  <c r="I30" i="1"/>
  <c r="H30" i="1"/>
  <c r="G30" i="1"/>
  <c r="I107" i="1"/>
  <c r="I108" i="1" l="1"/>
  <c r="G110" i="1"/>
  <c r="I88" i="1"/>
  <c r="I104" i="1"/>
  <c r="I25" i="1"/>
  <c r="I31" i="1" s="1"/>
  <c r="G31" i="1"/>
  <c r="H110" i="1"/>
  <c r="H31" i="1"/>
  <c r="S109" i="1"/>
  <c r="AA109" i="1"/>
  <c r="I110" i="1" l="1"/>
  <c r="W101" i="1" l="1"/>
  <c r="V101" i="1"/>
  <c r="U101" i="1"/>
  <c r="Z101" i="1"/>
  <c r="Y101" i="1"/>
  <c r="X101" i="1"/>
  <c r="S101" i="1"/>
  <c r="AA101" i="1" l="1"/>
  <c r="Z44" i="1" l="1"/>
  <c r="Y44" i="1"/>
  <c r="X44" i="1"/>
  <c r="W44" i="1"/>
  <c r="V44" i="1"/>
  <c r="U44" i="1"/>
  <c r="S44" i="1"/>
  <c r="AA44" i="1" l="1"/>
  <c r="O41" i="1" l="1"/>
  <c r="P41" i="1"/>
  <c r="Q41" i="1"/>
  <c r="R41" i="1"/>
  <c r="N41" i="1"/>
  <c r="Z38" i="1" l="1"/>
  <c r="Y38" i="1"/>
  <c r="X38" i="1"/>
  <c r="W38" i="1"/>
  <c r="V38" i="1"/>
  <c r="U38" i="1"/>
  <c r="S38" i="1"/>
  <c r="AA38" i="1" l="1"/>
  <c r="Z23" i="1" l="1"/>
  <c r="Y23" i="1"/>
  <c r="X23" i="1"/>
  <c r="V23" i="1"/>
  <c r="U23" i="1"/>
  <c r="Z24" i="1"/>
  <c r="Y24" i="1"/>
  <c r="X24" i="1"/>
  <c r="W24" i="1"/>
  <c r="V24" i="1"/>
  <c r="U24" i="1"/>
  <c r="S24" i="1"/>
  <c r="M25" i="1"/>
  <c r="N25" i="1"/>
  <c r="P25" i="1"/>
  <c r="Q25" i="1"/>
  <c r="R25" i="1"/>
  <c r="N107" i="1"/>
  <c r="V107" i="1"/>
  <c r="V98" i="1"/>
  <c r="V90" i="1"/>
  <c r="V91" i="1"/>
  <c r="V92" i="1"/>
  <c r="V97" i="1"/>
  <c r="V99" i="1"/>
  <c r="V93" i="1"/>
  <c r="V94" i="1"/>
  <c r="V102" i="1"/>
  <c r="V95" i="1"/>
  <c r="V96" i="1"/>
  <c r="V103" i="1"/>
  <c r="N88" i="1"/>
  <c r="V76" i="1"/>
  <c r="V77" i="1"/>
  <c r="V78" i="1"/>
  <c r="V79" i="1"/>
  <c r="V80" i="1"/>
  <c r="V81" i="1"/>
  <c r="V82" i="1"/>
  <c r="V83" i="1"/>
  <c r="V84" i="1"/>
  <c r="V85" i="1"/>
  <c r="V86" i="1"/>
  <c r="V87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U8" i="1"/>
  <c r="V8" i="1"/>
  <c r="W8" i="1"/>
  <c r="X8" i="1"/>
  <c r="Y8" i="1"/>
  <c r="Z8" i="1"/>
  <c r="U9" i="1"/>
  <c r="V9" i="1"/>
  <c r="W9" i="1"/>
  <c r="X9" i="1"/>
  <c r="Y9" i="1"/>
  <c r="Z9" i="1"/>
  <c r="S8" i="1"/>
  <c r="S9" i="1"/>
  <c r="V46" i="1"/>
  <c r="V47" i="1"/>
  <c r="V48" i="1"/>
  <c r="V49" i="1"/>
  <c r="V50" i="1"/>
  <c r="V51" i="1"/>
  <c r="V52" i="1"/>
  <c r="V53" i="1"/>
  <c r="V54" i="1"/>
  <c r="V55" i="1"/>
  <c r="V42" i="1"/>
  <c r="V43" i="1"/>
  <c r="V37" i="1"/>
  <c r="V39" i="1"/>
  <c r="V40" i="1"/>
  <c r="V34" i="1"/>
  <c r="V35" i="1"/>
  <c r="N30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8" i="1"/>
  <c r="V29" i="1"/>
  <c r="V56" i="1" l="1"/>
  <c r="N110" i="1"/>
  <c r="N108" i="1"/>
  <c r="N31" i="1"/>
  <c r="AA24" i="1"/>
  <c r="V88" i="1"/>
  <c r="V104" i="1"/>
  <c r="V30" i="1"/>
  <c r="AA9" i="1"/>
  <c r="V25" i="1"/>
  <c r="AA8" i="1"/>
  <c r="U64" i="1"/>
  <c r="W64" i="1"/>
  <c r="X64" i="1"/>
  <c r="Y64" i="1"/>
  <c r="Z64" i="1"/>
  <c r="S64" i="1"/>
  <c r="O107" i="1"/>
  <c r="P107" i="1"/>
  <c r="Q107" i="1"/>
  <c r="R107" i="1"/>
  <c r="M107" i="1"/>
  <c r="S106" i="1"/>
  <c r="X107" i="1"/>
  <c r="Y107" i="1"/>
  <c r="Z107" i="1"/>
  <c r="W107" i="1"/>
  <c r="U107" i="1"/>
  <c r="M104" i="1"/>
  <c r="R88" i="1"/>
  <c r="Q88" i="1"/>
  <c r="P88" i="1"/>
  <c r="M88" i="1"/>
  <c r="S103" i="1"/>
  <c r="S96" i="1"/>
  <c r="S95" i="1"/>
  <c r="S102" i="1"/>
  <c r="S100" i="1"/>
  <c r="S94" i="1"/>
  <c r="S93" i="1"/>
  <c r="S99" i="1"/>
  <c r="S97" i="1"/>
  <c r="S92" i="1"/>
  <c r="S91" i="1"/>
  <c r="S90" i="1"/>
  <c r="S98" i="1"/>
  <c r="U90" i="1"/>
  <c r="U91" i="1"/>
  <c r="U92" i="1"/>
  <c r="U97" i="1"/>
  <c r="U99" i="1"/>
  <c r="U93" i="1"/>
  <c r="U94" i="1"/>
  <c r="U102" i="1"/>
  <c r="U95" i="1"/>
  <c r="U96" i="1"/>
  <c r="U103" i="1"/>
  <c r="W90" i="1"/>
  <c r="X90" i="1"/>
  <c r="Y90" i="1"/>
  <c r="Z90" i="1"/>
  <c r="W91" i="1"/>
  <c r="X91" i="1"/>
  <c r="Y91" i="1"/>
  <c r="Z91" i="1"/>
  <c r="W92" i="1"/>
  <c r="X92" i="1"/>
  <c r="Y92" i="1"/>
  <c r="Z92" i="1"/>
  <c r="W97" i="1"/>
  <c r="X97" i="1"/>
  <c r="Y97" i="1"/>
  <c r="Z97" i="1"/>
  <c r="W99" i="1"/>
  <c r="X99" i="1"/>
  <c r="Y99" i="1"/>
  <c r="Z99" i="1"/>
  <c r="W93" i="1"/>
  <c r="X93" i="1"/>
  <c r="Y93" i="1"/>
  <c r="Z93" i="1"/>
  <c r="W94" i="1"/>
  <c r="X94" i="1"/>
  <c r="Y94" i="1"/>
  <c r="Z94" i="1"/>
  <c r="W100" i="1"/>
  <c r="X100" i="1"/>
  <c r="Y100" i="1"/>
  <c r="Z100" i="1"/>
  <c r="W102" i="1"/>
  <c r="X102" i="1"/>
  <c r="Y102" i="1"/>
  <c r="Z102" i="1"/>
  <c r="W95" i="1"/>
  <c r="X95" i="1"/>
  <c r="Y95" i="1"/>
  <c r="Z95" i="1"/>
  <c r="W96" i="1"/>
  <c r="X96" i="1"/>
  <c r="Y96" i="1"/>
  <c r="Z96" i="1"/>
  <c r="W103" i="1"/>
  <c r="X103" i="1"/>
  <c r="Y103" i="1"/>
  <c r="Z103" i="1"/>
  <c r="X98" i="1"/>
  <c r="Y98" i="1"/>
  <c r="Z98" i="1"/>
  <c r="W98" i="1"/>
  <c r="U98" i="1"/>
  <c r="S87" i="1"/>
  <c r="S86" i="1"/>
  <c r="S84" i="1"/>
  <c r="S83" i="1"/>
  <c r="S82" i="1"/>
  <c r="S81" i="1"/>
  <c r="S80" i="1"/>
  <c r="S79" i="1"/>
  <c r="S78" i="1"/>
  <c r="S77" i="1"/>
  <c r="S76" i="1"/>
  <c r="U77" i="1"/>
  <c r="U78" i="1"/>
  <c r="U79" i="1"/>
  <c r="U80" i="1"/>
  <c r="U81" i="1"/>
  <c r="U82" i="1"/>
  <c r="U83" i="1"/>
  <c r="U84" i="1"/>
  <c r="U85" i="1"/>
  <c r="U86" i="1"/>
  <c r="U87" i="1"/>
  <c r="W77" i="1"/>
  <c r="X77" i="1"/>
  <c r="Y77" i="1"/>
  <c r="Z77" i="1"/>
  <c r="W78" i="1"/>
  <c r="X78" i="1"/>
  <c r="Y78" i="1"/>
  <c r="Z78" i="1"/>
  <c r="W79" i="1"/>
  <c r="X79" i="1"/>
  <c r="Y79" i="1"/>
  <c r="Z79" i="1"/>
  <c r="W80" i="1"/>
  <c r="X80" i="1"/>
  <c r="Y80" i="1"/>
  <c r="Z80" i="1"/>
  <c r="W81" i="1"/>
  <c r="X81" i="1"/>
  <c r="Y81" i="1"/>
  <c r="Z81" i="1"/>
  <c r="W82" i="1"/>
  <c r="X82" i="1"/>
  <c r="Y82" i="1"/>
  <c r="Z82" i="1"/>
  <c r="W83" i="1"/>
  <c r="X83" i="1"/>
  <c r="Y83" i="1"/>
  <c r="Z83" i="1"/>
  <c r="W84" i="1"/>
  <c r="X84" i="1"/>
  <c r="Y84" i="1"/>
  <c r="Z84" i="1"/>
  <c r="W85" i="1"/>
  <c r="X85" i="1"/>
  <c r="Y85" i="1"/>
  <c r="Z85" i="1"/>
  <c r="W86" i="1"/>
  <c r="X86" i="1"/>
  <c r="Y86" i="1"/>
  <c r="Z86" i="1"/>
  <c r="W87" i="1"/>
  <c r="X87" i="1"/>
  <c r="Y87" i="1"/>
  <c r="Z87" i="1"/>
  <c r="X76" i="1"/>
  <c r="Y76" i="1"/>
  <c r="Z76" i="1"/>
  <c r="W76" i="1"/>
  <c r="U76" i="1"/>
  <c r="U60" i="1"/>
  <c r="U61" i="1"/>
  <c r="U62" i="1"/>
  <c r="U63" i="1"/>
  <c r="U65" i="1"/>
  <c r="U66" i="1"/>
  <c r="U67" i="1"/>
  <c r="U68" i="1"/>
  <c r="U69" i="1"/>
  <c r="U70" i="1"/>
  <c r="U71" i="1"/>
  <c r="U72" i="1"/>
  <c r="U73" i="1"/>
  <c r="U74" i="1"/>
  <c r="W60" i="1"/>
  <c r="X60" i="1"/>
  <c r="Y60" i="1"/>
  <c r="Z60" i="1"/>
  <c r="W61" i="1"/>
  <c r="X61" i="1"/>
  <c r="Y61" i="1"/>
  <c r="Z61" i="1"/>
  <c r="W62" i="1"/>
  <c r="X62" i="1"/>
  <c r="Y62" i="1"/>
  <c r="Z62" i="1"/>
  <c r="W63" i="1"/>
  <c r="X63" i="1"/>
  <c r="Y63" i="1"/>
  <c r="Z63" i="1"/>
  <c r="W65" i="1"/>
  <c r="X65" i="1"/>
  <c r="Y65" i="1"/>
  <c r="Z65" i="1"/>
  <c r="W66" i="1"/>
  <c r="X66" i="1"/>
  <c r="Y66" i="1"/>
  <c r="Z66" i="1"/>
  <c r="W67" i="1"/>
  <c r="X67" i="1"/>
  <c r="Y67" i="1"/>
  <c r="Z67" i="1"/>
  <c r="W68" i="1"/>
  <c r="X68" i="1"/>
  <c r="Y68" i="1"/>
  <c r="Z68" i="1"/>
  <c r="W69" i="1"/>
  <c r="X69" i="1"/>
  <c r="Y69" i="1"/>
  <c r="Z69" i="1"/>
  <c r="W70" i="1"/>
  <c r="X70" i="1"/>
  <c r="Y70" i="1"/>
  <c r="Z70" i="1"/>
  <c r="W71" i="1"/>
  <c r="X71" i="1"/>
  <c r="Y71" i="1"/>
  <c r="Z71" i="1"/>
  <c r="W72" i="1"/>
  <c r="X72" i="1"/>
  <c r="Y72" i="1"/>
  <c r="Z72" i="1"/>
  <c r="W73" i="1"/>
  <c r="X73" i="1"/>
  <c r="Y73" i="1"/>
  <c r="Z73" i="1"/>
  <c r="W74" i="1"/>
  <c r="X74" i="1"/>
  <c r="Y74" i="1"/>
  <c r="Z74" i="1"/>
  <c r="X59" i="1"/>
  <c r="Y59" i="1"/>
  <c r="Z59" i="1"/>
  <c r="W59" i="1"/>
  <c r="U59" i="1"/>
  <c r="S60" i="1"/>
  <c r="S61" i="1"/>
  <c r="S62" i="1"/>
  <c r="S63" i="1"/>
  <c r="S65" i="1"/>
  <c r="S66" i="1"/>
  <c r="S67" i="1"/>
  <c r="S68" i="1"/>
  <c r="S69" i="1"/>
  <c r="S70" i="1"/>
  <c r="S71" i="1"/>
  <c r="S72" i="1"/>
  <c r="S73" i="1"/>
  <c r="S74" i="1"/>
  <c r="S59" i="1"/>
  <c r="W46" i="1"/>
  <c r="X46" i="1"/>
  <c r="Y46" i="1"/>
  <c r="Z46" i="1"/>
  <c r="W47" i="1"/>
  <c r="X47" i="1"/>
  <c r="Y47" i="1"/>
  <c r="Z47" i="1"/>
  <c r="W48" i="1"/>
  <c r="X48" i="1"/>
  <c r="Y48" i="1"/>
  <c r="Z48" i="1"/>
  <c r="W49" i="1"/>
  <c r="X49" i="1"/>
  <c r="Y49" i="1"/>
  <c r="Z49" i="1"/>
  <c r="W50" i="1"/>
  <c r="X50" i="1"/>
  <c r="Y50" i="1"/>
  <c r="Z50" i="1"/>
  <c r="W51" i="1"/>
  <c r="X51" i="1"/>
  <c r="Y51" i="1"/>
  <c r="Z51" i="1"/>
  <c r="W52" i="1"/>
  <c r="X52" i="1"/>
  <c r="Y52" i="1"/>
  <c r="Z52" i="1"/>
  <c r="W53" i="1"/>
  <c r="X53" i="1"/>
  <c r="Y53" i="1"/>
  <c r="Z53" i="1"/>
  <c r="X54" i="1"/>
  <c r="Y54" i="1"/>
  <c r="Z54" i="1"/>
  <c r="W55" i="1"/>
  <c r="X55" i="1"/>
  <c r="Y55" i="1"/>
  <c r="Z55" i="1"/>
  <c r="U47" i="1"/>
  <c r="U48" i="1"/>
  <c r="U49" i="1"/>
  <c r="U50" i="1"/>
  <c r="U51" i="1"/>
  <c r="U52" i="1"/>
  <c r="U53" i="1"/>
  <c r="U54" i="1"/>
  <c r="U55" i="1"/>
  <c r="U46" i="1"/>
  <c r="W42" i="1"/>
  <c r="X42" i="1"/>
  <c r="Y42" i="1"/>
  <c r="Z42" i="1"/>
  <c r="W43" i="1"/>
  <c r="X43" i="1"/>
  <c r="Y43" i="1"/>
  <c r="Z43" i="1"/>
  <c r="U43" i="1"/>
  <c r="U42" i="1"/>
  <c r="W37" i="1"/>
  <c r="X37" i="1"/>
  <c r="Y37" i="1"/>
  <c r="Z37" i="1"/>
  <c r="W39" i="1"/>
  <c r="X39" i="1"/>
  <c r="Y39" i="1"/>
  <c r="Z39" i="1"/>
  <c r="W40" i="1"/>
  <c r="X40" i="1"/>
  <c r="Y40" i="1"/>
  <c r="Z40" i="1"/>
  <c r="U39" i="1"/>
  <c r="U40" i="1"/>
  <c r="U37" i="1"/>
  <c r="U35" i="1"/>
  <c r="W35" i="1"/>
  <c r="X35" i="1"/>
  <c r="Y35" i="1"/>
  <c r="Z35" i="1"/>
  <c r="W34" i="1"/>
  <c r="X34" i="1"/>
  <c r="Y34" i="1"/>
  <c r="Z34" i="1"/>
  <c r="U34" i="1"/>
  <c r="S54" i="1"/>
  <c r="S55" i="1"/>
  <c r="S47" i="1"/>
  <c r="S48" i="1"/>
  <c r="S49" i="1"/>
  <c r="S50" i="1"/>
  <c r="S51" i="1"/>
  <c r="S52" i="1"/>
  <c r="S53" i="1"/>
  <c r="S46" i="1"/>
  <c r="S43" i="1"/>
  <c r="S42" i="1"/>
  <c r="S39" i="1"/>
  <c r="S40" i="1"/>
  <c r="S37" i="1"/>
  <c r="S35" i="1"/>
  <c r="S34" i="1"/>
  <c r="S29" i="1"/>
  <c r="S28" i="1"/>
  <c r="S27" i="1"/>
  <c r="R30" i="1"/>
  <c r="Q30" i="1"/>
  <c r="P30" i="1"/>
  <c r="O30" i="1"/>
  <c r="O31" i="1" s="1"/>
  <c r="M30" i="1"/>
  <c r="Y27" i="1"/>
  <c r="Z27" i="1"/>
  <c r="U28" i="1"/>
  <c r="W28" i="1"/>
  <c r="X28" i="1"/>
  <c r="Y28" i="1"/>
  <c r="Z28" i="1"/>
  <c r="U29" i="1"/>
  <c r="W29" i="1"/>
  <c r="X29" i="1"/>
  <c r="Y29" i="1"/>
  <c r="Z29" i="1"/>
  <c r="W10" i="1"/>
  <c r="X10" i="1"/>
  <c r="Y10" i="1"/>
  <c r="Z10" i="1"/>
  <c r="W11" i="1"/>
  <c r="X11" i="1"/>
  <c r="Y11" i="1"/>
  <c r="Z11" i="1"/>
  <c r="W12" i="1"/>
  <c r="X12" i="1"/>
  <c r="Y12" i="1"/>
  <c r="Z12" i="1"/>
  <c r="W13" i="1"/>
  <c r="X13" i="1"/>
  <c r="Y13" i="1"/>
  <c r="Z13" i="1"/>
  <c r="W14" i="1"/>
  <c r="X14" i="1"/>
  <c r="Y14" i="1"/>
  <c r="Z14" i="1"/>
  <c r="W15" i="1"/>
  <c r="X15" i="1"/>
  <c r="Y15" i="1"/>
  <c r="Z15" i="1"/>
  <c r="W16" i="1"/>
  <c r="X16" i="1"/>
  <c r="Y16" i="1"/>
  <c r="Z16" i="1"/>
  <c r="W17" i="1"/>
  <c r="X17" i="1"/>
  <c r="Y17" i="1"/>
  <c r="Z17" i="1"/>
  <c r="W18" i="1"/>
  <c r="X18" i="1"/>
  <c r="Y18" i="1"/>
  <c r="Z18" i="1"/>
  <c r="W19" i="1"/>
  <c r="X19" i="1"/>
  <c r="Y19" i="1"/>
  <c r="Z19" i="1"/>
  <c r="W20" i="1"/>
  <c r="X20" i="1"/>
  <c r="Y20" i="1"/>
  <c r="Z20" i="1"/>
  <c r="W21" i="1"/>
  <c r="X21" i="1"/>
  <c r="Y21" i="1"/>
  <c r="Z21" i="1"/>
  <c r="W22" i="1"/>
  <c r="X22" i="1"/>
  <c r="Y22" i="1"/>
  <c r="Z22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AA98" i="1" l="1"/>
  <c r="AA107" i="1"/>
  <c r="AA29" i="1"/>
  <c r="S56" i="1"/>
  <c r="X56" i="1"/>
  <c r="W56" i="1"/>
  <c r="Z56" i="1"/>
  <c r="U56" i="1"/>
  <c r="Y56" i="1"/>
  <c r="V110" i="1"/>
  <c r="R110" i="1"/>
  <c r="M110" i="1"/>
  <c r="Q110" i="1"/>
  <c r="AA100" i="1"/>
  <c r="P110" i="1"/>
  <c r="S41" i="1"/>
  <c r="V31" i="1"/>
  <c r="X104" i="1"/>
  <c r="V108" i="1"/>
  <c r="AA34" i="1"/>
  <c r="AA81" i="1"/>
  <c r="Z104" i="1"/>
  <c r="AA102" i="1"/>
  <c r="AA99" i="1"/>
  <c r="AA91" i="1"/>
  <c r="S107" i="1"/>
  <c r="P31" i="1"/>
  <c r="AA96" i="1"/>
  <c r="AA94" i="1"/>
  <c r="AA80" i="1"/>
  <c r="AA85" i="1"/>
  <c r="AA77" i="1"/>
  <c r="Y104" i="1"/>
  <c r="AA35" i="1"/>
  <c r="AA37" i="1"/>
  <c r="AA42" i="1"/>
  <c r="AA43" i="1"/>
  <c r="AA55" i="1"/>
  <c r="AA48" i="1"/>
  <c r="AA54" i="1"/>
  <c r="AA52" i="1"/>
  <c r="AA51" i="1"/>
  <c r="AA49" i="1"/>
  <c r="AA46" i="1"/>
  <c r="AA84" i="1"/>
  <c r="R108" i="1"/>
  <c r="AA95" i="1"/>
  <c r="AA93" i="1"/>
  <c r="AA92" i="1"/>
  <c r="AA103" i="1"/>
  <c r="AA97" i="1"/>
  <c r="P108" i="1"/>
  <c r="AA86" i="1"/>
  <c r="AA82" i="1"/>
  <c r="AA78" i="1"/>
  <c r="U104" i="1"/>
  <c r="Y25" i="1"/>
  <c r="U30" i="1"/>
  <c r="M108" i="1"/>
  <c r="S104" i="1"/>
  <c r="X25" i="1"/>
  <c r="Q31" i="1"/>
  <c r="AA64" i="1"/>
  <c r="M31" i="1"/>
  <c r="R31" i="1"/>
  <c r="AA76" i="1"/>
  <c r="AA87" i="1"/>
  <c r="AA83" i="1"/>
  <c r="AA79" i="1"/>
  <c r="Q108" i="1"/>
  <c r="AA90" i="1"/>
  <c r="W104" i="1"/>
  <c r="S88" i="1"/>
  <c r="O108" i="1"/>
  <c r="Z88" i="1"/>
  <c r="AA21" i="1"/>
  <c r="AA13" i="1"/>
  <c r="AA19" i="1"/>
  <c r="Z25" i="1"/>
  <c r="Z30" i="1"/>
  <c r="AA27" i="1"/>
  <c r="U25" i="1"/>
  <c r="AA22" i="1"/>
  <c r="AA18" i="1"/>
  <c r="AA14" i="1"/>
  <c r="AA28" i="1"/>
  <c r="X30" i="1"/>
  <c r="AA39" i="1"/>
  <c r="U88" i="1"/>
  <c r="AA73" i="1"/>
  <c r="AA70" i="1"/>
  <c r="W30" i="1"/>
  <c r="AA17" i="1"/>
  <c r="AA15" i="1"/>
  <c r="AA47" i="1"/>
  <c r="AA20" i="1"/>
  <c r="AA16" i="1"/>
  <c r="Y30" i="1"/>
  <c r="AA40" i="1"/>
  <c r="AA53" i="1"/>
  <c r="AA50" i="1"/>
  <c r="Y88" i="1"/>
  <c r="X88" i="1"/>
  <c r="W88" i="1"/>
  <c r="AA59" i="1"/>
  <c r="AA72" i="1"/>
  <c r="AA68" i="1"/>
  <c r="AA61" i="1"/>
  <c r="AA12" i="1"/>
  <c r="AA11" i="1"/>
  <c r="AA10" i="1"/>
  <c r="AA69" i="1"/>
  <c r="AA66" i="1"/>
  <c r="AA62" i="1"/>
  <c r="AA63" i="1"/>
  <c r="AA74" i="1"/>
  <c r="AA71" i="1"/>
  <c r="AA67" i="1"/>
  <c r="AA65" i="1"/>
  <c r="AA60" i="1"/>
  <c r="S30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AA56" i="1" l="1"/>
  <c r="Z110" i="1"/>
  <c r="X110" i="1"/>
  <c r="U110" i="1"/>
  <c r="Y110" i="1"/>
  <c r="X108" i="1"/>
  <c r="Y108" i="1"/>
  <c r="Z31" i="1"/>
  <c r="Z108" i="1"/>
  <c r="AA104" i="1"/>
  <c r="Y31" i="1"/>
  <c r="U108" i="1"/>
  <c r="X31" i="1"/>
  <c r="S108" i="1"/>
  <c r="AA30" i="1"/>
  <c r="W108" i="1"/>
  <c r="U31" i="1"/>
  <c r="AA88" i="1"/>
  <c r="AA108" i="1" l="1"/>
  <c r="S23" i="1"/>
  <c r="W23" i="1"/>
  <c r="O110" i="1" l="1"/>
  <c r="S25" i="1"/>
  <c r="S110" i="1" s="1"/>
  <c r="S31" i="1"/>
  <c r="W25" i="1"/>
  <c r="AA23" i="1"/>
  <c r="AA25" i="1" l="1"/>
  <c r="AA110" i="1" s="1"/>
  <c r="W31" i="1"/>
  <c r="W110" i="1"/>
  <c r="AA31" i="1" l="1"/>
</calcChain>
</file>

<file path=xl/sharedStrings.xml><?xml version="1.0" encoding="utf-8"?>
<sst xmlns="http://schemas.openxmlformats.org/spreadsheetml/2006/main" count="692" uniqueCount="330">
  <si>
    <t>Název záměru</t>
  </si>
  <si>
    <t>Investor</t>
  </si>
  <si>
    <t xml:space="preserve">Poskytovatel podpory </t>
  </si>
  <si>
    <t>Zdroj/ Program</t>
  </si>
  <si>
    <t>KHK</t>
  </si>
  <si>
    <t>MPO</t>
  </si>
  <si>
    <t>PPPNI</t>
  </si>
  <si>
    <t>Město Solnice / Obec Kvasiny</t>
  </si>
  <si>
    <t>PPPNI/O2</t>
  </si>
  <si>
    <t>Obec Kvasiny</t>
  </si>
  <si>
    <t>Rozvoj centrální průmyslové zóny Solnice - Kvasiny celkem</t>
  </si>
  <si>
    <t>SŽDC</t>
  </si>
  <si>
    <t>SFDI</t>
  </si>
  <si>
    <t>ŘSD</t>
  </si>
  <si>
    <t>Dopravní infrastruktura - investice Královéhradeckého kraje</t>
  </si>
  <si>
    <t>Obchvat obce Častolovice (odklonění silnice II/318 , napojení na komunikaci v k.ú.Libel)</t>
  </si>
  <si>
    <t>Dopravní infrastruktura - obce</t>
  </si>
  <si>
    <t>Chodník komunikace III/31818 Kvasiny (č.p.22) - Kvasiny (ZŠ) -  Kvasiny křižovatka Lukavice</t>
  </si>
  <si>
    <t>Pokračování cyklostezky podél komunikace I/14 z obce Ještětice do Podbřezí</t>
  </si>
  <si>
    <t>Dokončení cyklostezky do průmyslové zóny</t>
  </si>
  <si>
    <t>Dopravní infrastruktura - celkem</t>
  </si>
  <si>
    <t>Technická infrastruktura</t>
  </si>
  <si>
    <t>Obecní dvůr (technické zázemí obce Kvasiny)</t>
  </si>
  <si>
    <t>MMR</t>
  </si>
  <si>
    <t>Dokončení chybějících částí kanalizace v obci Kvasiny</t>
  </si>
  <si>
    <t>Veřejné osvětlení rekonstrukce - obec Solnice</t>
  </si>
  <si>
    <t>Město Solnice</t>
  </si>
  <si>
    <t xml:space="preserve">Město Solnice </t>
  </si>
  <si>
    <t>Technická infrastruktura - bydlení</t>
  </si>
  <si>
    <t>Technická infrastruktura - celkem</t>
  </si>
  <si>
    <t>Zázemí sportovního areálu u nádraží - obec Kvasiny</t>
  </si>
  <si>
    <t>Rekonstrukce objektu "Sokolovny" - město Solnice</t>
  </si>
  <si>
    <t>Sportoviště - víceúčelová venkovní plocha - město Solnice</t>
  </si>
  <si>
    <t>Zdravotnictví</t>
  </si>
  <si>
    <t>Zdravotnictví - celkem</t>
  </si>
  <si>
    <t>Rozšíření průmyslové zóny Solnice-Kvasiny - celkem</t>
  </si>
  <si>
    <t>MŠMT</t>
  </si>
  <si>
    <t>MZ</t>
  </si>
  <si>
    <t>B</t>
  </si>
  <si>
    <t>D</t>
  </si>
  <si>
    <t>C</t>
  </si>
  <si>
    <t>MZE</t>
  </si>
  <si>
    <t>Priority</t>
  </si>
  <si>
    <t>Kamerový systém - obec Kvasiny (Zvýšení bezpečnosti)</t>
  </si>
  <si>
    <t xml:space="preserve">Přeložka - plyn vysokotlak </t>
  </si>
  <si>
    <t xml:space="preserve">ZTV-sídliště "Okružní ul." - město Solnice </t>
  </si>
  <si>
    <t xml:space="preserve">Příprava území pro bytovou výstavbu "Na Poříčí" - město Solnice </t>
  </si>
  <si>
    <t xml:space="preserve">ZTV-sidliště lokalita "Hamernice-jihovýchod" - obec Kvasiny  </t>
  </si>
  <si>
    <t xml:space="preserve">ZTV-sídliště lokalita "Nad kravínem" - obec Kvasiny  </t>
  </si>
  <si>
    <t xml:space="preserve">ZTV-sídliště lokalita "Zámecká" - obec Kvasiny  </t>
  </si>
  <si>
    <t>Přeložka O2 - optický kabel (v souběhu s přeložkou plynu)</t>
  </si>
  <si>
    <t>Přeložka O2 - metalický kabel (v souběhu s železnicí)</t>
  </si>
  <si>
    <t>Dopravní infrastruktura - SŽDC</t>
  </si>
  <si>
    <t>Parkovací a odstavné plochy "Manipulák" (demolice zděných konstrukcí - 2100 m3,  zpevněné plochy 19510 m2)</t>
  </si>
  <si>
    <t>Centrální poldr včetně výkupu pozemků (230 Kč/m2)</t>
  </si>
  <si>
    <t xml:space="preserve">Přeložka -  ČEZ ICT - v souběhu s železnicí (metalický kabel - 1500 bm, optický kabel - 2000 bm) </t>
  </si>
  <si>
    <t>MF</t>
  </si>
  <si>
    <t>MV</t>
  </si>
  <si>
    <t>Věcná břemena (např. RWE) - běžně 50,- až 100,- Kč/bm</t>
  </si>
  <si>
    <t>0.1</t>
  </si>
  <si>
    <t>0.2</t>
  </si>
  <si>
    <t>0.3</t>
  </si>
  <si>
    <t>Národní zdroje</t>
  </si>
  <si>
    <t xml:space="preserve">Výkup pozemků PZ zóna  (cca 51,62 ha) </t>
  </si>
  <si>
    <t>Vynětí pozemků ze ZPF (průměr odvodů je nyní v oblasti 630,-Kč/m2) - zahrnuto 30% z plochy na infrastrukturu</t>
  </si>
  <si>
    <t>Národní zdroje/OPD II</t>
  </si>
  <si>
    <t xml:space="preserve">KHK </t>
  </si>
  <si>
    <t>MPO/KHK</t>
  </si>
  <si>
    <t>PPPNI/KHK</t>
  </si>
  <si>
    <t>1.18</t>
  </si>
  <si>
    <t>1.19</t>
  </si>
  <si>
    <t>1.20</t>
  </si>
  <si>
    <t>ROZVOJ CENTRÁLNÍ PRŮMYSLOVÉ ZÓNY A DOPRAVNÍ INFRASTRUKTURY</t>
  </si>
  <si>
    <t>1.2</t>
  </si>
  <si>
    <t>1.3</t>
  </si>
  <si>
    <t>1.5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</si>
  <si>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</si>
  <si>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</si>
  <si>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</si>
  <si>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</si>
  <si>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</si>
  <si>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</si>
  <si>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</si>
  <si>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</si>
  <si>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</si>
  <si>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</si>
  <si>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2.1</t>
  </si>
  <si>
    <t>2.2</t>
  </si>
  <si>
    <t>2.3</t>
  </si>
  <si>
    <t>2.4</t>
  </si>
  <si>
    <t>2.5</t>
  </si>
  <si>
    <t>2.9</t>
  </si>
  <si>
    <t>2.10</t>
  </si>
  <si>
    <t>2.13</t>
  </si>
  <si>
    <t>3.1</t>
  </si>
  <si>
    <t>3.2</t>
  </si>
  <si>
    <t>3.3</t>
  </si>
  <si>
    <t>3.4</t>
  </si>
  <si>
    <t>3.6</t>
  </si>
  <si>
    <t>3.7</t>
  </si>
  <si>
    <t>3.8</t>
  </si>
  <si>
    <t>3.9</t>
  </si>
  <si>
    <t>3.10</t>
  </si>
  <si>
    <t>3.11</t>
  </si>
  <si>
    <t>3.12</t>
  </si>
  <si>
    <t>4.1</t>
  </si>
  <si>
    <t>4.2</t>
  </si>
  <si>
    <t>4.3</t>
  </si>
  <si>
    <t>4.4</t>
  </si>
  <si>
    <t>4.6</t>
  </si>
  <si>
    <t>4.7</t>
  </si>
  <si>
    <t>4.8</t>
  </si>
  <si>
    <t>4.9</t>
  </si>
  <si>
    <t>5.1</t>
  </si>
  <si>
    <t>(2.6) Rekonstrukce vozovky III/30821 (Spy - Nové Město n. Met.(Krčín)</t>
  </si>
  <si>
    <t>(2,7) Přeložka komunikace II/298 (směr PZ Opočno) včetně výkupu pozemků 51000 m2</t>
  </si>
  <si>
    <t>(2.11) Přístup do průmyslové zóny - vedlejší přístup do PZ (severovýchod, jihovýchod)</t>
  </si>
  <si>
    <t>2.12</t>
  </si>
  <si>
    <t>Odkanalizování území (výtlak ČOV - 1900 bm, čerpací stanice - 1 ks, kanalizace splašková - 1500 bm, kanalizace dešťová - 2000 bm)</t>
  </si>
  <si>
    <t>Vodovod - 1,5 km</t>
  </si>
  <si>
    <t>A zóna</t>
  </si>
  <si>
    <t>A doprava</t>
  </si>
  <si>
    <t>DOPRAVNÍ AKCE FINANCOVANÉ Z PPPNI</t>
  </si>
  <si>
    <t>DOPRAVNÍ INFRASTRUKTURA</t>
  </si>
  <si>
    <t>Rozvoj centrální průmyslové zóny Solnice - Kvasiny bez dopravy</t>
  </si>
  <si>
    <t>Doprava z PPNI</t>
  </si>
  <si>
    <t xml:space="preserve">(1.5 + 1.6) Nové komunikace (silniční komunikace - 1700 m) </t>
  </si>
  <si>
    <t xml:space="preserve"> I/14  Rychnov nad Kn. – Obchvat I. etapa</t>
  </si>
  <si>
    <t>Zkapacitnění přístupu k PZ HKH-jih od komunikace I/14, vč. by-passu na okružní křižovatce Solnice</t>
  </si>
  <si>
    <t>Prodloužení cyklostezky Rychnov n/Kn. – Solnice do středu města Rychnov n/Kn.</t>
  </si>
  <si>
    <t>město Rychnov n/Kn.</t>
  </si>
  <si>
    <t>Chodník Ještětice</t>
  </si>
  <si>
    <t>Rekonstrukce povrchu chodníku - ulice Kvasinská</t>
  </si>
  <si>
    <t>AT stanice vodárenské sítě</t>
  </si>
  <si>
    <t>Vybudování veřejného osvětlení podél cyklostezky Rychnov nad Kněžnou – Lipovka</t>
  </si>
  <si>
    <t>Rekonstrukce stávající budovy bývalého Kina v Rychnově nad Kněžnou</t>
  </si>
  <si>
    <t>Rekonstrukce atletických sportovišť</t>
  </si>
  <si>
    <t>4.11</t>
  </si>
  <si>
    <t>Izolační pásmo zeleně oddělující PZ severozápad od obytné zóny Kvasiny (zemní val výška 8 m, plocha 34x1000 m)</t>
  </si>
  <si>
    <t xml:space="preserve">Rozšíření průmyslové zóny - HTÚ (PZ JV část -vyrovnaná bilance zeminy,  PZ SV část oddělující od obytné zóny) </t>
  </si>
  <si>
    <t>Zpracování projektové dokumentace ve všech požadovaných stupních pro jednotlivé akce - 7% z odhadované celkové ceny</t>
  </si>
  <si>
    <t xml:space="preserve">Rozšíření průmyslové zóny Solnice-Kvasiny - orientační  souhrn záměrů </t>
  </si>
  <si>
    <t xml:space="preserve"> I/11 obchvat Častolovice, Kostelec n/O. </t>
  </si>
  <si>
    <t>Rekonstrukce podjezdu v Novém Městě n/M. na silnici III/30821</t>
  </si>
  <si>
    <t>Přechod pro chodce u Konzumu + chodník</t>
  </si>
  <si>
    <t>Bezbariérový přístup pro pěší ze středu obce k budově  ZŠ a MŠ</t>
  </si>
  <si>
    <t>obec Kvasiny</t>
  </si>
  <si>
    <t>Rekonstrukce místní komunikace Spojovací</t>
  </si>
  <si>
    <t xml:space="preserve">Výstavba místní komunikace Hamernice </t>
  </si>
  <si>
    <t>Rekonstrukce místní komunikace  Příčná</t>
  </si>
  <si>
    <t>Rekonstrukce komunikace Hamernická K Zahradě</t>
  </si>
  <si>
    <t>DOKONČENO</t>
  </si>
  <si>
    <t>Modernizace technického vybavení HZS KHK</t>
  </si>
  <si>
    <t>výstavba nájemních bytů Rychnov n/Kn.</t>
  </si>
  <si>
    <t>výstavba nájemních bytů Solnice</t>
  </si>
  <si>
    <t>po r. 2020</t>
  </si>
  <si>
    <t>celkem</t>
  </si>
  <si>
    <t>míra dotace</t>
  </si>
  <si>
    <t>odhadovaná dotace po letech (v mil. Kč)</t>
  </si>
  <si>
    <t>výstavba nájemních bytů - okolí PZ</t>
  </si>
  <si>
    <t>MŽP</t>
  </si>
  <si>
    <t>národní zdroje</t>
  </si>
  <si>
    <t>3.5a</t>
  </si>
  <si>
    <t>Povodí Labe</t>
  </si>
  <si>
    <t>obce</t>
  </si>
  <si>
    <t>Státní pozemkový úřad</t>
  </si>
  <si>
    <t>Komunikace III. třídy PZ Solnice – PZ Lipovka, vč. napojení žst. Lipovka</t>
  </si>
  <si>
    <t>II/321 Černíkovice - Domašín, obchvat</t>
  </si>
  <si>
    <t>I/14 Solnice - obchvat</t>
  </si>
  <si>
    <t>Rekonstrukce a přístavba Oblastní nemocnice Rychnov nad Kněžnou</t>
  </si>
  <si>
    <t>Kamerový systém Solnice</t>
  </si>
  <si>
    <t>Vybudování nového kamerového systému Rychnov n/Kn.</t>
  </si>
  <si>
    <t>Infrastruktura Solnice, plochy Z1-10, P1-3, Z1-11 - Varšava</t>
  </si>
  <si>
    <t>Infrastruktura Solnice, plocha Z1-3</t>
  </si>
  <si>
    <t>Protipovodňová opatření, zlepšení vodních toků (Kvasiny)</t>
  </si>
  <si>
    <t>Protipovodňová opatření, zlepšení odtokových poměrů (Kvasiny)</t>
  </si>
  <si>
    <t>Rekonstrukce a přístavba kulturního domu Solnice (Společenský dům)</t>
  </si>
  <si>
    <t xml:space="preserve"> I/14, úprava napojení průmyslového areálu Solnice-Kvasiny-Rychnov </t>
  </si>
  <si>
    <t>Přechody pro chodce - Solnice</t>
  </si>
  <si>
    <t>Příloha č. 1 materiálu</t>
  </si>
  <si>
    <t>Učebny škola Solnice</t>
  </si>
  <si>
    <t>Pozn. Míra dotace u akcí C je orientační, bude stanoveno dle podmínek programů podpory pro jednotlivé akce</t>
  </si>
  <si>
    <t>4.10a</t>
  </si>
  <si>
    <t>4,10b</t>
  </si>
  <si>
    <t>Stavební úpravy budovy ZŠ a MŠ Kvasiny (dokončeno 2016)</t>
  </si>
  <si>
    <t>Chodník komunikace III/31817 Solnice-Kvasiny (ul. Zámecká)- dokončeno 2016</t>
  </si>
  <si>
    <t>Požadavek MV na navýšení kapacit Policie ČR v regionu</t>
  </si>
  <si>
    <t>rozdíl v mil. Kč</t>
  </si>
  <si>
    <t>výstavba technické infrastruktury Rychnov n/Kn.</t>
  </si>
  <si>
    <t>Školství, vzdělávací a sportovní infrastruktura - celkem</t>
  </si>
  <si>
    <t>E</t>
  </si>
  <si>
    <t>Dopravní infrastruktura - ŘSD ČR</t>
  </si>
  <si>
    <t>Osvětlení cyklostezky Ještětice - Solnice - Lipovka</t>
  </si>
  <si>
    <t>Školství, vzdělávací a sportovní aktivity</t>
  </si>
  <si>
    <t>Ostatní akce</t>
  </si>
  <si>
    <t>Úprava vrchního vedení VVN 110 kV v křížení s přístupovou komunikací západ</t>
  </si>
  <si>
    <t>HZS KHK</t>
  </si>
  <si>
    <t>Zvýšení kapacity železniční stanice Solnice - výstavba žst. Lipovka</t>
  </si>
  <si>
    <t>Veřejné osvětlení rekonstrukce a doplnění - obec Kvasiny (Zvýšení bezpečnosti)</t>
  </si>
  <si>
    <t xml:space="preserve"> Revitalizace ZŠ a MŠ Kvasiny </t>
  </si>
  <si>
    <t>Rozšíření kulturního domu Kvasiny a přístavba obecního úřadu</t>
  </si>
  <si>
    <t>Modernizace VOŠ a SPŠ Rychnov nad Kněžnou (I.etapa)</t>
  </si>
  <si>
    <t>Modernizace VOŠ a SPŠ Rychnov nad Kněžnou (II. etapa)</t>
  </si>
  <si>
    <t xml:space="preserve">ZTV-sidliště lokalita "Bažantice" - obec Kvasiny </t>
  </si>
  <si>
    <t>Obec Bílý Újezd</t>
  </si>
  <si>
    <t>část C a D (Ostatní akce, Zdravotnictví)</t>
  </si>
  <si>
    <t>odhadované celkové náklady po letech (celkem v mil. Kč)</t>
  </si>
  <si>
    <t>Odhadované celkové náklady dle UV 97/2015 v mil. Kč</t>
  </si>
  <si>
    <t>Odhadované celkové náklady dle tohoto návrhu materiálu</t>
  </si>
  <si>
    <t>Označ. na situaci (hvězdičkou jsou označeny nově zařazované akce)</t>
  </si>
  <si>
    <t>1.21*</t>
  </si>
  <si>
    <t>2.14*</t>
  </si>
  <si>
    <t>2.15*</t>
  </si>
  <si>
    <t>2.16*</t>
  </si>
  <si>
    <t>1.22*</t>
  </si>
  <si>
    <t>2.17*</t>
  </si>
  <si>
    <t>2.18*</t>
  </si>
  <si>
    <t>2.20*</t>
  </si>
  <si>
    <t>2.21*</t>
  </si>
  <si>
    <t>2.22*</t>
  </si>
  <si>
    <t>2.23*</t>
  </si>
  <si>
    <t>3.5b*</t>
  </si>
  <si>
    <t>3.16*</t>
  </si>
  <si>
    <t>3.18*</t>
  </si>
  <si>
    <t>3.19*</t>
  </si>
  <si>
    <t>3.20*</t>
  </si>
  <si>
    <t>3.21*</t>
  </si>
  <si>
    <t>3.22*</t>
  </si>
  <si>
    <t>3.23*</t>
  </si>
  <si>
    <t>3.25*</t>
  </si>
  <si>
    <t>3.26*</t>
  </si>
  <si>
    <t>3.13*</t>
  </si>
  <si>
    <t>3.14*</t>
  </si>
  <si>
    <t>3.28*</t>
  </si>
  <si>
    <t>3.29*</t>
  </si>
  <si>
    <t>3.30*</t>
  </si>
  <si>
    <t>3.31*</t>
  </si>
  <si>
    <t>4.12*</t>
  </si>
  <si>
    <t>4.13*</t>
  </si>
  <si>
    <t>4.14*</t>
  </si>
  <si>
    <t>6.0*</t>
  </si>
  <si>
    <t>Legenda : zvýrazněny žlutě - souhrnné položky, zvýrazněny zeleně - dokončené akce, zvýrazněny modře - rozpočtově zcela či částečně zajištěné akce na rok 2018, hvězdičkou u čísla akce jsou označeny nově zařazované akce na základě tohoto usnesení vlády</t>
  </si>
  <si>
    <r>
      <t xml:space="preserve">Tělocvična a venkovní sportoviště 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Kvasiny</t>
    </r>
  </si>
  <si>
    <r>
      <t xml:space="preserve">Vyhodnocení souladu záměrů Usnesení vlády č. 469 ze dne 21. 6. 2017 s platnou ÚPD </t>
    </r>
    <r>
      <rPr>
        <sz val="20"/>
        <color theme="9"/>
        <rFont val="Calibri"/>
        <family val="2"/>
        <charset val="238"/>
        <scheme val="minor"/>
      </rPr>
      <t>(stav k 31. 8. 2017)</t>
    </r>
  </si>
  <si>
    <t>Soulad s ÚP</t>
  </si>
  <si>
    <t>Soulad se 
ZÚR Královéhradeckého kraje</t>
  </si>
  <si>
    <t>Podrobná specifikace dle Přílohy č. 2 usnesení vlády 
"Zdůvodnění navrhovnaých změn"
případně dle dalších zdrojů</t>
  </si>
  <si>
    <t>není uvedena</t>
  </si>
  <si>
    <t>mimo rámec územního plánování</t>
  </si>
  <si>
    <t>NENÍ POTŘEBA</t>
  </si>
  <si>
    <t>ANO</t>
  </si>
  <si>
    <r>
      <rPr>
        <b/>
        <sz val="10"/>
        <rFont val="Calibri"/>
        <family val="2"/>
        <charset val="238"/>
        <scheme val="minor"/>
      </rPr>
      <t>ČÁSTEČNĚ</t>
    </r>
    <r>
      <rPr>
        <sz val="10"/>
        <rFont val="Calibri"/>
        <family val="2"/>
        <charset val="238"/>
        <scheme val="minor"/>
      </rPr>
      <t xml:space="preserve"> 
</t>
    </r>
    <r>
      <rPr>
        <b/>
        <sz val="10"/>
        <rFont val="Calibri"/>
        <family val="2"/>
        <charset val="238"/>
        <scheme val="minor"/>
      </rPr>
      <t xml:space="preserve">ANO: </t>
    </r>
    <r>
      <rPr>
        <sz val="10"/>
        <rFont val="Calibri"/>
        <family val="2"/>
        <charset val="238"/>
        <scheme val="minor"/>
      </rPr>
      <t xml:space="preserve">Změna č. 1 ÚP Solnice (ZI/5-2) a Změna č. 1 ÚP Kvasiny (ZI/5-2)
</t>
    </r>
    <r>
      <rPr>
        <b/>
        <sz val="10"/>
        <rFont val="Calibri"/>
        <family val="2"/>
        <charset val="238"/>
        <scheme val="minor"/>
      </rPr>
      <t xml:space="preserve">NE: </t>
    </r>
    <r>
      <rPr>
        <sz val="10"/>
        <rFont val="Calibri"/>
        <family val="2"/>
        <charset val="238"/>
        <scheme val="minor"/>
      </rPr>
      <t>v ÚP Rychnov n. K. neřešeno (má být řešeno ve Změně č. 2 ÚP Rychnov n. K.)</t>
    </r>
  </si>
  <si>
    <t>napojení PZ Kvasiny z jihu, směr navrhovaná Nová nákladní vrátnice škoda Auto</t>
  </si>
  <si>
    <t>NENÍ POTŘEBA, 
za předpokladu konsensu obcí Kvasiny, Solnice a Rychnov nad Kněžnou</t>
  </si>
  <si>
    <r>
      <rPr>
        <b/>
        <sz val="10"/>
        <color theme="1"/>
        <rFont val="Calibri"/>
        <family val="2"/>
        <charset val="238"/>
        <scheme val="minor"/>
      </rPr>
      <t xml:space="preserve">ANO
</t>
    </r>
    <r>
      <rPr>
        <sz val="10"/>
        <color theme="1"/>
        <rFont val="Calibri"/>
        <family val="2"/>
        <charset val="238"/>
        <scheme val="minor"/>
      </rPr>
      <t>koridor DS10p</t>
    </r>
  </si>
  <si>
    <r>
      <rPr>
        <b/>
        <sz val="10"/>
        <color theme="1"/>
        <rFont val="Calibri"/>
        <family val="2"/>
        <charset val="238"/>
        <scheme val="minor"/>
      </rPr>
      <t xml:space="preserve">ANO
</t>
    </r>
    <r>
      <rPr>
        <sz val="10"/>
        <color theme="1"/>
        <rFont val="Calibri"/>
        <family val="2"/>
        <charset val="238"/>
        <scheme val="minor"/>
      </rPr>
      <t>ve Změně č. 1 ÚPSÚ Opočno (upozornění občanů, že v DSP z 2015 je severní úsek posunut blíže k zástavbě (mimo koridor z ÚPSÚ Opočno))</t>
    </r>
  </si>
  <si>
    <t>zkapacitnění silnice III/32118h (rošíření vozovky + rozšíření na třípruh + zvýšení kapacity stávající okružní křižovatky na silnici I/14 - bypassy PZ-Solnice na okružní křižovatce (alt. mimoúrovňová křižovatka))</t>
  </si>
  <si>
    <t>Vybudování žst. Lipovka se třemi oboustranně zapojenými dopravními kolejemi užitné délky 670 až 685 m, s odvratnou (odstavnou) a s výtažnou kolejí.  Součástí stanice je samostatné odstavné kolejiště šesti kolejí 201 až 206 užitných délek 6 x 430 až 460 m (odstavné kolejiště je navrženo jako samostatný oplocený areál se silničním napojením). Součástí areálu může být odstavná kolej s garáží pro lokomotivu.
6 odstavných kolejí, každá o délce 450 m, a 3 dopravní koleje vždy o délce 650 m, Celková délka odstavných kolejí je 2,4 km, což umožňuje dostatek vozů pro celodenní nakládku.
CÍL: přesun kolejových kapacit určených k deponii vozů z Týniště nad Orlicí do nové žst. Lipovka a na možnost dovážení nákladních vlaků délky 600 m až do žst. Lipovka, tzn. bez potřeby dělení souprav v Týništi nad Orlicí, případně v Častolovicích</t>
  </si>
  <si>
    <r>
      <rPr>
        <b/>
        <sz val="10"/>
        <color theme="1"/>
        <rFont val="Calibri"/>
        <family val="2"/>
        <charset val="238"/>
        <scheme val="minor"/>
      </rPr>
      <t>ANO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</si>
  <si>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rPr>
        <b/>
        <sz val="10"/>
        <color theme="1"/>
        <rFont val="Calibri"/>
        <family val="2"/>
        <charset val="238"/>
        <scheme val="minor"/>
      </rPr>
      <t>ZATÍM NE</t>
    </r>
    <r>
      <rPr>
        <sz val="10"/>
        <color theme="1"/>
        <rFont val="Calibri"/>
        <family val="2"/>
        <charset val="238"/>
        <scheme val="minor"/>
      </rPr>
      <t xml:space="preserve"> 
řešeno v A1 ZÚR KHK: koridor DZ3</t>
    </r>
  </si>
  <si>
    <r>
      <rPr>
        <b/>
        <sz val="10"/>
        <rFont val="Calibri"/>
        <family val="2"/>
        <charset val="238"/>
        <scheme val="minor"/>
      </rPr>
      <t xml:space="preserve">ZATÍM NE
</t>
    </r>
    <r>
      <rPr>
        <sz val="10"/>
        <rFont val="Calibri"/>
        <family val="2"/>
        <charset val="238"/>
        <scheme val="minor"/>
      </rPr>
      <t>řešeno  v pořizované A1 ZÚR KHK: koridor DS4A</t>
    </r>
  </si>
  <si>
    <t>záměr ŘSD ČR H67</t>
  </si>
  <si>
    <t xml:space="preserve">dokončení celého západního obchvatu města Solnice - přeložky silnice I/14
</t>
  </si>
  <si>
    <t>záměr ŘSD ČR H65</t>
  </si>
  <si>
    <t xml:space="preserve">ANO </t>
  </si>
  <si>
    <r>
      <rPr>
        <b/>
        <sz val="10"/>
        <color theme="1"/>
        <rFont val="Calibri"/>
        <family val="2"/>
        <charset val="238"/>
        <scheme val="minor"/>
      </rPr>
      <t xml:space="preserve">ANO
</t>
    </r>
    <r>
      <rPr>
        <sz val="10"/>
        <color theme="1"/>
        <rFont val="Calibri"/>
        <family val="2"/>
        <charset val="238"/>
        <scheme val="minor"/>
      </rPr>
      <t>koridor DS2p</t>
    </r>
  </si>
  <si>
    <t>zvýšení kapacity stávající okružní křižovatky na silnici I/14 - bypassy na okružní křižovatce směr PZ-Solnice (alt. mimoúrovňová křižovatka)</t>
  </si>
  <si>
    <t>převedení nákladní dopravy ve směru od Hradce Králové přímo k PZ Kvasiny</t>
  </si>
  <si>
    <r>
      <rPr>
        <b/>
        <sz val="10"/>
        <color theme="1"/>
        <rFont val="Calibri"/>
        <family val="2"/>
        <charset val="238"/>
        <scheme val="minor"/>
      </rPr>
      <t xml:space="preserve">ZATÍM NE
</t>
    </r>
    <r>
      <rPr>
        <sz val="10"/>
        <color theme="1"/>
        <rFont val="Calibri"/>
        <family val="2"/>
        <charset val="238"/>
        <scheme val="minor"/>
      </rPr>
      <t>řešeno v A1 ZÚR KHK: koridor DS36A</t>
    </r>
  </si>
  <si>
    <r>
      <rPr>
        <b/>
        <sz val="10"/>
        <color theme="1"/>
        <rFont val="Calibri"/>
        <family val="2"/>
        <charset val="238"/>
        <scheme val="minor"/>
      </rPr>
      <t xml:space="preserve">NE
</t>
    </r>
    <r>
      <rPr>
        <sz val="10"/>
        <color theme="1"/>
        <rFont val="Calibri"/>
        <family val="2"/>
        <charset val="238"/>
        <scheme val="minor"/>
      </rPr>
      <t>není v ÚP Častolovice ani v ÚP Synkov-Slemeno</t>
    </r>
  </si>
  <si>
    <r>
      <rPr>
        <b/>
        <sz val="10"/>
        <color theme="1"/>
        <rFont val="Calibri"/>
        <family val="2"/>
        <charset val="238"/>
        <scheme val="minor"/>
      </rPr>
      <t xml:space="preserve">ZATÍM NE
</t>
    </r>
    <r>
      <rPr>
        <sz val="10"/>
        <color theme="1"/>
        <rFont val="Calibri"/>
        <family val="2"/>
        <charset val="238"/>
        <scheme val="minor"/>
      </rPr>
      <t>řešeno v A1 ZÚR KHK: koridor DS37A</t>
    </r>
  </si>
  <si>
    <t>komunikace paralelní k silnici I/14 vedená souběžna s železniční tratí č. 022, propojující PZ Kvasiny - PZ Solnice - PZ Kvasiny</t>
  </si>
  <si>
    <t>realizováno</t>
  </si>
  <si>
    <r>
      <rPr>
        <b/>
        <sz val="10"/>
        <color theme="1"/>
        <rFont val="Calibri"/>
        <family val="2"/>
        <charset val="238"/>
        <scheme val="minor"/>
      </rPr>
      <t xml:space="preserve">NE
</t>
    </r>
    <r>
      <rPr>
        <sz val="10"/>
        <color theme="1"/>
        <rFont val="Calibri"/>
        <family val="2"/>
        <charset val="238"/>
        <scheme val="minor"/>
      </rPr>
      <t>má být řešeno ve Z2 ÚP Rychnov n. K.</t>
    </r>
  </si>
  <si>
    <t>pokračování samostatně vedené cyklostezky ze Solnice přes Ještětice, Bílý Újezd až do Podbřeží po západní straně silnice I/14</t>
  </si>
  <si>
    <t>Dokončení přerušené cyklostezky podél přístupové silnice III/32118h mezi silnicí I/14 a hlavní bránou závodu Škoda Auto Kvasiny</t>
  </si>
  <si>
    <t xml:space="preserve">Prodloužení cyklostezky Rychnov n. K. - Solnice ze severního okraje Rychnova n. K. (od rozvodny), za areálem nemocnice, přes existující podjezd pod železniční tratí na Pelclovo nábřeží  </t>
  </si>
  <si>
    <t>POD PODROBNOST ŘEŠENÍ ÚP</t>
  </si>
  <si>
    <t>úprava nepřehledné křižovatky z důvodu bezpečnosti, dnes chybějící přechod pro chodce v blízkosti autobusových zastávek v obou směrech, užívaných zaměstnanci Škoda Auto</t>
  </si>
  <si>
    <t>bezbariérový pěší přístup k areálu MŠ a ZŠ z centra obce v místě přemostění řeky Bělé a velkého převýšení, které je dnes překonáno schodištěm</t>
  </si>
  <si>
    <t>přechody pro chodce přes silnici I/14 v Solnici a Ještěticích z důvodu nárůstu intenzit doprvy, zejména těžké nákladní</t>
  </si>
  <si>
    <t>technicky nevyhovující, úzký, neodpovídá provozu agenturních pracovníků z okolních ubytoven</t>
  </si>
  <si>
    <t>rekonstrukce hlavní přístupové komunikace pro pěší k závodu Škoda Auto ve směru od Solnice, zároveň jediný přístup k MŠ a zdravotnímu středisku</t>
  </si>
  <si>
    <t>sběrný dvůr na parc. č. 425/28 v k.ú. Kvasiny (dle rozhovoru se starostkou Kvasin)</t>
  </si>
  <si>
    <r>
      <rPr>
        <b/>
        <sz val="10"/>
        <color theme="1"/>
        <rFont val="Calibri"/>
        <family val="2"/>
        <charset val="238"/>
        <scheme val="minor"/>
      </rPr>
      <t xml:space="preserve">ANO
</t>
    </r>
    <r>
      <rPr>
        <sz val="10"/>
        <color theme="1"/>
        <rFont val="Calibri"/>
        <family val="2"/>
        <charset val="238"/>
        <scheme val="minor"/>
      </rPr>
      <t>stabilizovaná plocha VL</t>
    </r>
  </si>
  <si>
    <t>rekonstrukce stávajícího a doplnění nového veřejného osvětelní v místech, kde dnes není</t>
  </si>
  <si>
    <t xml:space="preserve">stávající kamerový systém nepokrývá všechny přístupové komunikace ani všechna místa s velkou koncentrací lidí, svou polohou neodpovídá místům s největším pohybem ubytovaných </t>
  </si>
  <si>
    <t>nutnost posílení tlaku vody v souvislosti s plánovaným rozovjem bydlení</t>
  </si>
  <si>
    <t>náhrada starého nevyhovujícího kamerového systému v souvislosti s nárůstem koncentrace ubytovaných ve městě a s nárůstem přestupků proti veřejnému pořádku</t>
  </si>
  <si>
    <t>rekonstrukce špatného technického stavu, komuniakce zatížená dopravou ze závodu Kvasiny směr Deštné v OH; rekonstrukce konstrukčních vrstev a odvodnění vozovky</t>
  </si>
  <si>
    <t>již v realizaci</t>
  </si>
  <si>
    <t>výstavba nové přístupové komunikace z asfaltobetonu k vybudovaným rodinným domů v trase stávjaící prašné komunikace</t>
  </si>
  <si>
    <t>rekonstrukce špatného technického stavu a nedostatku parkovacích míst v obytné zóny, vyznačení rozsahu obytné zóny, stavební úpravy odvodnění vozovky, vyznačení nových parkovacích stání a sjezdů na komunikaci z přilehlých nemovitostí</t>
  </si>
  <si>
    <t>rekonstrukce místní oblsužné komunikace - polní cesty, která je přístupovou do místní části Hamernice s vybudovanými novými rodinnými domy, v trase stávjaící přístupové cesty, v souvislosti s nárůstem počtu ubytovaných v rodinných domech; stavební úpravy odvodnění vozovky, vyznačení nových parkovacích stání a sjezdů na komunikaci z přilehlých nemovitostí, zpomalovací pás obytné zóny</t>
  </si>
  <si>
    <r>
      <rPr>
        <b/>
        <sz val="10"/>
        <color theme="1"/>
        <rFont val="Calibri"/>
        <family val="2"/>
        <charset val="238"/>
        <scheme val="minor"/>
      </rPr>
      <t>ANO</t>
    </r>
    <r>
      <rPr>
        <sz val="10"/>
        <color theme="1"/>
        <rFont val="Calibri"/>
        <family val="2"/>
        <charset val="238"/>
        <scheme val="minor"/>
      </rPr>
      <t xml:space="preserve">  
(již pořízena ÚS)</t>
    </r>
  </si>
  <si>
    <t>plocha Z1-8 - dle územní studie 40 RD, tzn. cca 48 bytů;
parc. č. 5071, 5076: obec Kvasiny
parc. č. 5061, 5066, 5067, 5068, 5069, 5070, 5073, 5072, 5079, 5353: soukromé</t>
  </si>
  <si>
    <t>plocha Z1-5 - dle územní studie 22 RD, tzn. cca 26 bytů, vše soukromé</t>
  </si>
  <si>
    <t>plochy Z1-7a, Z1-7b, Z1-7c, vše soukromé</t>
  </si>
  <si>
    <t>plocha Z1-1 - dle územní studie 22 RD, tzn. cca 91 bytů, vše soukromé</t>
  </si>
  <si>
    <t xml:space="preserve">plocha PI/1a dle  Změny č. 1 ÚP Solnice pro výstavbu bytových domů: většina město Solnice, východní okra: VCES a.s.
</t>
  </si>
  <si>
    <t xml:space="preserve">plocha P2-1 dle platného ÚP Solnice, plán města na pozemku v majetku města parc. č. 133/1 postavit 3 bytové domy </t>
  </si>
  <si>
    <t>v držení soukromého developera, kam je nutno vybudovat pouze připojení kanalizace a vodovodu</t>
  </si>
  <si>
    <t>technická infrastruktura pro individuální výstavbu v ploše Z1– 3 je na pozemcích převážně Města Solnice pro cca 11 rodinných  domů a  8 řadových  domů  v  celkové  ploše  1,5 ha.  Cílem  je  prodej  skutečným stavebníkům a nikoliv developerovi</t>
  </si>
  <si>
    <t>zainvestování technické infrastruktury pro výstavbu cca 20 rodinných domů na pozemcích vlastněných městem - parc. č. (k.ú. Rychnov n. K.) 2573/1 - plocha Z.rk17</t>
  </si>
  <si>
    <t>300 - 350 - (400) vlastnických bytů v bytových domech - Z.rk31 (31-49, 31-50)</t>
  </si>
  <si>
    <r>
      <rPr>
        <b/>
        <sz val="10"/>
        <color theme="1"/>
        <rFont val="Calibri"/>
        <family val="2"/>
        <charset val="238"/>
        <scheme val="minor"/>
      </rPr>
      <t>ČÁSTEČNĚ</t>
    </r>
    <r>
      <rPr>
        <sz val="10"/>
        <color theme="1"/>
        <rFont val="Calibri"/>
        <family val="2"/>
        <charset val="238"/>
        <scheme val="minor"/>
      </rPr>
      <t xml:space="preserve"> 
3 z 5  ploch v rozporu (OK, TI, PV)</t>
    </r>
  </si>
  <si>
    <t>P2-1, pozemek parc. č. 133/1: 3 nájemní domy s kapacitou cca 40 bytů
plocha SM v ulici Vašátkova parc. č. 2445: 1 nájemní dům s 16 byty</t>
  </si>
  <si>
    <t>není blíže specifikováno, nelze posoudit</t>
  </si>
  <si>
    <t>nájemní byty v obcích v širším okolí průmyslové zóny, není lbíže specifikováno kde</t>
  </si>
  <si>
    <t>Přístavba družiny + chybějící sborovny + jedné učebny;
výstavba mateřské školy.
Nedochází ke změně kapacity MŠ ani ZŠ.
Stavba představuje dostavbu a v malé části stavební úpravy areálu základní a mateřské školy. Stávající objekty jsou v celém
rozsahu respektovány. Dostavba nových prostor i ploch organicky navazuje na stávající stav. Dostavbou se řeší jednak
chybějící tělocvična s nezbytným zázemím, jedna učebna, sborovna a školní družina, dále pak nový prostor jednoho oddělení
mateřské školy řešený s možností nástavby oddělení druhého. Dostavba venkovních ploch zakládá nové vnitroareálové
komunikace vozidlové a pro pěší, nová parkovací stání aut, relaxační prostor, zahradu mateřské školy a víceúčelové hřiště.
V celém areálu se nově řeší zeleň a doplňují nezbytné inženýrské sítě.</t>
  </si>
  <si>
    <r>
      <rPr>
        <b/>
        <sz val="10"/>
        <color theme="1"/>
        <rFont val="Calibri"/>
        <family val="2"/>
        <charset val="238"/>
        <scheme val="minor"/>
      </rPr>
      <t xml:space="preserve">ANO
</t>
    </r>
    <r>
      <rPr>
        <sz val="10"/>
        <color theme="1"/>
        <rFont val="Calibri"/>
        <family val="2"/>
        <charset val="238"/>
        <scheme val="minor"/>
      </rPr>
      <t>stabilizovaná plocha OS, zastavitelné plochy P1-10, Z1-10</t>
    </r>
  </si>
  <si>
    <t>nová tělocvična a nové venkovní sportoviště, vzhledem k nárůstu počtu obyvatel i ubytovaných potřeba sportovního zařízení pro organizovaný i neorganizovaný sport</t>
  </si>
  <si>
    <r>
      <rPr>
        <b/>
        <sz val="10"/>
        <color theme="1"/>
        <rFont val="Calibri"/>
        <family val="2"/>
        <charset val="238"/>
        <scheme val="minor"/>
      </rPr>
      <t xml:space="preserve">ANO 
</t>
    </r>
    <r>
      <rPr>
        <sz val="10"/>
        <color theme="1"/>
        <rFont val="Calibri"/>
        <family val="2"/>
        <charset val="238"/>
        <scheme val="minor"/>
      </rPr>
      <t>stabilizovaná plocha OS</t>
    </r>
  </si>
  <si>
    <t>rekonstrukce/modernizace nevyhovujícího technického a stavebního stavu objektu</t>
  </si>
  <si>
    <t>rekonstrukce/modernizace nevyhovujícího technického a stavebního stavu sportovních ploch</t>
  </si>
  <si>
    <t>rekonstrukce areálu z 80. let, poplatný době, nebyhovující , rekonstrukcí by bylo město připraveno na předpokládaný příliv nových obyvatel a jejich rodin</t>
  </si>
  <si>
    <t>rekonstrukce stávajících odborných učeben a vybudování multifunkční učebny vybavené IT a AV technikou, s internetovým připojením, dataprojektorem a kvalitním ozvučením; vestavba do půdních prostor stávající budovy;
+ rekonstrukce odborné učebny fyziky (výměna kabeláže do žákovských stolů, modernizace pracoviště pro učitele a nové zatemnění)
+ zatemnění učebny chemie a přírodopisu</t>
  </si>
  <si>
    <r>
      <rPr>
        <b/>
        <sz val="10"/>
        <color theme="1"/>
        <rFont val="Calibri"/>
        <family val="2"/>
        <charset val="238"/>
        <scheme val="minor"/>
      </rPr>
      <t xml:space="preserve">ANO 
</t>
    </r>
    <r>
      <rPr>
        <sz val="10"/>
        <color theme="1"/>
        <rFont val="Calibri"/>
        <family val="2"/>
        <charset val="238"/>
        <scheme val="minor"/>
      </rPr>
      <t>stabilizovaná plocha OV</t>
    </r>
  </si>
  <si>
    <t>dostavba klubovny pro mládež, zázemí rozhodčích, dostatečného skladu sportovního vybavení a skladu údržby, prostoru pro poskytnutí občerstvení při sportovních soustředěních</t>
  </si>
  <si>
    <r>
      <rPr>
        <b/>
        <sz val="10"/>
        <color theme="1"/>
        <rFont val="Calibri"/>
        <family val="2"/>
        <charset val="238"/>
        <scheme val="minor"/>
      </rPr>
      <t>ANO</t>
    </r>
    <r>
      <rPr>
        <sz val="10"/>
        <color theme="1"/>
        <rFont val="Calibri"/>
        <family val="2"/>
        <charset val="238"/>
        <scheme val="minor"/>
      </rPr>
      <t xml:space="preserve"> 
stabilizovaná plocha OS a  zastavitelné plochy OS (Z10-1, P10-1)</t>
    </r>
  </si>
  <si>
    <r>
      <rPr>
        <b/>
        <sz val="10"/>
        <color theme="1"/>
        <rFont val="Calibri"/>
        <family val="2"/>
        <charset val="238"/>
        <scheme val="minor"/>
      </rPr>
      <t>ANO</t>
    </r>
    <r>
      <rPr>
        <sz val="10"/>
        <color theme="1"/>
        <rFont val="Calibri"/>
        <family val="2"/>
        <charset val="238"/>
        <scheme val="minor"/>
      </rPr>
      <t xml:space="preserve"> 
stabilizovaná plocha OV</t>
    </r>
  </si>
  <si>
    <t>KD: zvýšení kapacity sálu kulturního domu ze 120 na 150 míst + nové přísálí 70 míst, stávající restaurace 40 míst, úpravy dispozice, doplnění kuchyně, zvětšení šatny, zvětšení sociálního zázemí, doplnění skladovacích prostor + celková rekonstrukce stavebního stavu budovy budované v 60. a 70. letech minulého století v akci Z;
obecní úřad: přesunutí OÚ + obecní knihovny z nevyhovujících prostor stávající budovy České pošty (kde jsou OÚ a knihovna v pronájmu) do nové přístavby ke kulturnímu domu</t>
  </si>
  <si>
    <r>
      <rPr>
        <b/>
        <sz val="10"/>
        <color theme="1"/>
        <rFont val="Calibri"/>
        <family val="2"/>
        <charset val="238"/>
        <scheme val="minor"/>
      </rPr>
      <t>ANO</t>
    </r>
    <r>
      <rPr>
        <sz val="10"/>
        <color theme="1"/>
        <rFont val="Calibri"/>
        <family val="2"/>
        <charset val="238"/>
        <scheme val="minor"/>
      </rPr>
      <t xml:space="preserve"> 
stabilizovaná plocha OS</t>
    </r>
  </si>
  <si>
    <t>provozně-dispoziční i stavebně-statická rekonstrukce, přístavba, zvýšení kapacity sálu ze současných 550 na cca 600 osob (největší kulturní sál v regionu), územní nároky na přístavby v rámci stabilizované plochy OS</t>
  </si>
  <si>
    <t>v realizaci</t>
  </si>
  <si>
    <t>I. etapa (4.10a) se již od roku 2016 realizuje, dokončení 2017.
II. etapa (4.10b), areál Na Jamách 1180, pracoviště odborného výcviku: modernizace technicky, morálně i fyzicky opotřebeného vybavení školy, bez územních nároků, bez nároků na přístavby, bez nároků na zvýšení kapacity</t>
  </si>
  <si>
    <r>
      <rPr>
        <b/>
        <sz val="10"/>
        <color theme="1"/>
        <rFont val="Calibri"/>
        <family val="2"/>
        <charset val="238"/>
        <scheme val="minor"/>
      </rPr>
      <t>ANO</t>
    </r>
    <r>
      <rPr>
        <sz val="10"/>
        <color theme="1"/>
        <rFont val="Calibri"/>
        <family val="2"/>
        <charset val="238"/>
        <scheme val="minor"/>
      </rPr>
      <t xml:space="preserve"> 
stabilizovaná plocha VL</t>
    </r>
  </si>
  <si>
    <t>Zvýšení kapacity kulturních zařízení ve městě v reakci na zvyšující se počet denních obyvatel města, z budovy bývalého kina ( jižně od Gymenázia F. M. Pelcla, křížení ulic Hrdinů odboje x Na Drahách) by mělo vzniknout víceúčlové kulturní zařízení s multifunkčním sálem (přednášky, autorská čtení apod.), kam se má také přesunout knihovna, budova stávající knihovny bude sloužit pro rozšíření provozu ZUŠ;
rekonsturkce a přestavba v rozsahu stávajícího objektu kina, bez územních nároků</t>
  </si>
  <si>
    <r>
      <t xml:space="preserve">ANO
</t>
    </r>
    <r>
      <rPr>
        <sz val="10"/>
        <color theme="1"/>
        <rFont val="Calibri"/>
        <family val="2"/>
        <charset val="238"/>
        <scheme val="minor"/>
      </rPr>
      <t>pozor: v ÚP Solnice není vymezena plocha pro případnou mimoúrovňovou křižovatku silnic I/14 a III/32118h, pouze pro bypass na stávající okružní křižovatce</t>
    </r>
  </si>
  <si>
    <r>
      <rPr>
        <b/>
        <sz val="10"/>
        <rFont val="Calibri"/>
        <family val="2"/>
        <charset val="238"/>
        <scheme val="minor"/>
      </rPr>
      <t xml:space="preserve">ZATÍM NE
</t>
    </r>
    <r>
      <rPr>
        <sz val="10"/>
        <rFont val="Calibri"/>
        <family val="2"/>
        <charset val="238"/>
        <scheme val="minor"/>
      </rPr>
      <t>řešeno  v pořizované A1 ZÚR KHK: koridor DS5A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</si>
</sst>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6" formatCode="#,##0\ &quot;Kč&quot;;[Red]\-#,##0\ &quot;Kč&quot;"/>
    <numFmt numFmtId="42" formatCode="_-* #,##0\ &quot;Kč&quot;_-;\-* #,##0\ &quot;Kč&quot;_-;_-* &quot;-&quot;\ &quot;Kč&quot;_-;_-@_-"/>
    <numFmt numFmtId="164" formatCode="#,##0.0"/>
    <numFmt numFmtId="165" formatCode="#,##0.00_ ;\-#,##0.00\ 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Skoda Pro Office"/>
      <charset val="238"/>
    </font>
    <font>
      <sz val="11"/>
      <name val="Skoda Pro Office"/>
      <charset val="238"/>
    </font>
    <font>
      <i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Skoda Pro Office"/>
      <charset val="238"/>
    </font>
    <font>
      <sz val="11"/>
      <color theme="1"/>
      <name val="Skoda Pro Office"/>
      <charset val="238"/>
    </font>
    <font>
      <sz val="11"/>
      <name val="Skoda Pro Office"/>
      <charset val="238"/>
    </font>
    <font>
      <b/>
      <sz val="11"/>
      <color theme="1"/>
      <name val="Skoda Pro Office"/>
      <charset val="238"/>
    </font>
    <font>
      <b/>
      <sz val="11"/>
      <name val="Skoda Pro Office"/>
      <charset val="238"/>
    </font>
    <font>
      <b/>
      <sz val="11"/>
      <color rgb="FFFF0000"/>
      <name val="Skoda Pro Office"/>
      <charset val="238"/>
    </font>
    <font>
      <i/>
      <sz val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name val="Skoda Pro Office"/>
      <charset val="238"/>
    </font>
    <font>
      <b/>
      <i/>
      <sz val="11"/>
      <name val="Skoda Pro Office"/>
      <charset val="238"/>
    </font>
    <font>
      <i/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z val="11"/>
      <color rgb="FF00B050"/>
      <name val="Skoda Pro Office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8"/>
      <name val="Calibri"/>
      <family val="2"/>
      <charset val="238"/>
      <scheme val="minor"/>
    </font>
    <font>
      <b/>
      <sz val="20"/>
      <color theme="9"/>
      <name val="Calibri"/>
      <family val="2"/>
      <charset val="238"/>
      <scheme val="minor"/>
    </font>
    <font>
      <sz val="20"/>
      <color theme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33">
    <xf numFmtId="0" fontId="0" fillId="0" borderId="0" xfId="0"/>
    <xf numFmtId="0" fontId="0" fillId="0" borderId="0" xfId="0" applyFont="1"/>
    <xf numFmtId="0" fontId="2" fillId="6" borderId="4" xfId="0" applyFont="1" applyFill="1" applyBorder="1" applyAlignment="1">
      <alignment vertical="center" wrapText="1"/>
    </xf>
    <xf numFmtId="0" fontId="7" fillId="0" borderId="0" xfId="0" applyFont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8" fillId="0" borderId="44" xfId="0" applyFont="1" applyBorder="1"/>
    <xf numFmtId="0" fontId="8" fillId="0" borderId="44" xfId="0" applyFont="1" applyFill="1" applyBorder="1" applyAlignment="1">
      <alignment horizontal="center"/>
    </xf>
    <xf numFmtId="0" fontId="8" fillId="0" borderId="51" xfId="0" applyFont="1" applyBorder="1"/>
    <xf numFmtId="0" fontId="8" fillId="0" borderId="51" xfId="0" applyFont="1" applyFill="1" applyBorder="1" applyAlignment="1">
      <alignment horizontal="center"/>
    </xf>
    <xf numFmtId="0" fontId="8" fillId="0" borderId="0" xfId="0" applyFont="1"/>
    <xf numFmtId="0" fontId="8" fillId="0" borderId="56" xfId="0" applyFont="1" applyBorder="1"/>
    <xf numFmtId="0" fontId="9" fillId="0" borderId="12" xfId="0" applyFont="1" applyBorder="1" applyAlignment="1">
      <alignment horizontal="left" vertical="top"/>
    </xf>
    <xf numFmtId="0" fontId="9" fillId="0" borderId="44" xfId="0" applyFont="1" applyBorder="1" applyAlignment="1">
      <alignment horizontal="left" vertical="top"/>
    </xf>
    <xf numFmtId="0" fontId="8" fillId="0" borderId="0" xfId="0" applyFont="1" applyBorder="1"/>
    <xf numFmtId="0" fontId="8" fillId="0" borderId="0" xfId="0" applyFont="1" applyFill="1" applyBorder="1" applyAlignment="1">
      <alignment horizontal="center"/>
    </xf>
    <xf numFmtId="0" fontId="8" fillId="0" borderId="57" xfId="0" applyFont="1" applyBorder="1"/>
    <xf numFmtId="0" fontId="8" fillId="4" borderId="37" xfId="0" applyFont="1" applyFill="1" applyBorder="1" applyAlignment="1">
      <alignment horizontal="center" vertical="center"/>
    </xf>
    <xf numFmtId="0" fontId="8" fillId="4" borderId="50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2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4" fontId="11" fillId="2" borderId="4" xfId="0" applyNumberFormat="1" applyFont="1" applyFill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8" fillId="4" borderId="9" xfId="0" applyNumberFormat="1" applyFont="1" applyFill="1" applyBorder="1"/>
    <xf numFmtId="165" fontId="8" fillId="4" borderId="3" xfId="0" applyNumberFormat="1" applyFont="1" applyFill="1" applyBorder="1"/>
    <xf numFmtId="165" fontId="8" fillId="4" borderId="4" xfId="0" applyNumberFormat="1" applyFont="1" applyFill="1" applyBorder="1"/>
    <xf numFmtId="165" fontId="8" fillId="4" borderId="25" xfId="0" applyNumberFormat="1" applyFont="1" applyFill="1" applyBorder="1"/>
    <xf numFmtId="9" fontId="8" fillId="4" borderId="42" xfId="0" applyNumberFormat="1" applyFont="1" applyFill="1" applyBorder="1" applyAlignment="1">
      <alignment horizontal="center"/>
    </xf>
    <xf numFmtId="4" fontId="8" fillId="4" borderId="9" xfId="0" applyNumberFormat="1" applyFont="1" applyFill="1" applyBorder="1"/>
    <xf numFmtId="4" fontId="8" fillId="4" borderId="4" xfId="0" applyNumberFormat="1" applyFont="1" applyFill="1" applyBorder="1"/>
    <xf numFmtId="4" fontId="8" fillId="4" borderId="25" xfId="0" applyNumberFormat="1" applyFont="1" applyFill="1" applyBorder="1"/>
    <xf numFmtId="0" fontId="11" fillId="0" borderId="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vertical="center" wrapText="1"/>
    </xf>
    <xf numFmtId="0" fontId="11" fillId="2" borderId="6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165" fontId="8" fillId="4" borderId="16" xfId="0" applyNumberFormat="1" applyFont="1" applyFill="1" applyBorder="1"/>
    <xf numFmtId="165" fontId="8" fillId="4" borderId="7" xfId="0" applyNumberFormat="1" applyFont="1" applyFill="1" applyBorder="1"/>
    <xf numFmtId="165" fontId="8" fillId="4" borderId="5" xfId="0" applyNumberFormat="1" applyFont="1" applyFill="1" applyBorder="1"/>
    <xf numFmtId="0" fontId="11" fillId="0" borderId="25" xfId="0" applyFont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 wrapText="1"/>
    </xf>
    <xf numFmtId="165" fontId="8" fillId="3" borderId="18" xfId="0" applyNumberFormat="1" applyFont="1" applyFill="1" applyBorder="1"/>
    <xf numFmtId="165" fontId="8" fillId="3" borderId="21" xfId="0" applyNumberFormat="1" applyFont="1" applyFill="1" applyBorder="1"/>
    <xf numFmtId="165" fontId="8" fillId="3" borderId="52" xfId="0" applyNumberFormat="1" applyFont="1" applyFill="1" applyBorder="1"/>
    <xf numFmtId="0" fontId="8" fillId="0" borderId="11" xfId="0" applyFont="1" applyFill="1" applyBorder="1" applyAlignment="1">
      <alignment horizontal="center"/>
    </xf>
    <xf numFmtId="4" fontId="8" fillId="3" borderId="18" xfId="0" applyNumberFormat="1" applyFont="1" applyFill="1" applyBorder="1"/>
    <xf numFmtId="4" fontId="8" fillId="3" borderId="21" xfId="0" applyNumberFormat="1" applyFont="1" applyFill="1" applyBorder="1"/>
    <xf numFmtId="4" fontId="8" fillId="3" borderId="52" xfId="0" applyNumberFormat="1" applyFont="1" applyFill="1" applyBorder="1"/>
    <xf numFmtId="0" fontId="11" fillId="2" borderId="23" xfId="0" applyFont="1" applyFill="1" applyBorder="1" applyAlignment="1">
      <alignment vertical="center" wrapText="1"/>
    </xf>
    <xf numFmtId="6" fontId="11" fillId="2" borderId="23" xfId="0" applyNumberFormat="1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5" fontId="8" fillId="4" borderId="26" xfId="0" applyNumberFormat="1" applyFont="1" applyFill="1" applyBorder="1"/>
    <xf numFmtId="4" fontId="8" fillId="4" borderId="26" xfId="0" applyNumberFormat="1" applyFont="1" applyFill="1" applyBorder="1"/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4" fontId="13" fillId="3" borderId="4" xfId="0" applyNumberFormat="1" applyFont="1" applyFill="1" applyBorder="1" applyAlignment="1">
      <alignment horizontal="right" vertical="center" wrapText="1"/>
    </xf>
    <xf numFmtId="0" fontId="11" fillId="3" borderId="13" xfId="0" applyFont="1" applyFill="1" applyBorder="1" applyAlignment="1">
      <alignment horizontal="left" vertical="center" wrapText="1"/>
    </xf>
    <xf numFmtId="0" fontId="11" fillId="3" borderId="26" xfId="0" applyFont="1" applyFill="1" applyBorder="1" applyAlignment="1">
      <alignment horizontal="left" vertical="center" wrapText="1"/>
    </xf>
    <xf numFmtId="165" fontId="8" fillId="3" borderId="17" xfId="0" applyNumberFormat="1" applyFont="1" applyFill="1" applyBorder="1"/>
    <xf numFmtId="165" fontId="8" fillId="3" borderId="13" xfId="0" applyNumberFormat="1" applyFont="1" applyFill="1" applyBorder="1"/>
    <xf numFmtId="165" fontId="8" fillId="3" borderId="26" xfId="0" applyNumberFormat="1" applyFont="1" applyFill="1" applyBorder="1"/>
    <xf numFmtId="4" fontId="8" fillId="3" borderId="17" xfId="0" applyNumberFormat="1" applyFont="1" applyFill="1" applyBorder="1"/>
    <xf numFmtId="4" fontId="8" fillId="3" borderId="13" xfId="0" applyNumberFormat="1" applyFont="1" applyFill="1" applyBorder="1"/>
    <xf numFmtId="4" fontId="8" fillId="3" borderId="26" xfId="0" applyNumberFormat="1" applyFont="1" applyFill="1" applyBorder="1"/>
    <xf numFmtId="0" fontId="12" fillId="0" borderId="55" xfId="0" applyFont="1" applyBorder="1" applyAlignment="1">
      <alignment horizontal="center" vertical="center"/>
    </xf>
    <xf numFmtId="4" fontId="13" fillId="3" borderId="20" xfId="0" applyNumberFormat="1" applyFont="1" applyFill="1" applyBorder="1" applyAlignment="1">
      <alignment horizontal="right" vertical="center" wrapText="1"/>
    </xf>
    <xf numFmtId="0" fontId="11" fillId="3" borderId="20" xfId="0" applyFont="1" applyFill="1" applyBorder="1" applyAlignment="1">
      <alignment horizontal="left" vertical="center" wrapText="1"/>
    </xf>
    <xf numFmtId="0" fontId="11" fillId="3" borderId="27" xfId="0" applyFont="1" applyFill="1" applyBorder="1" applyAlignment="1">
      <alignment horizontal="left" vertical="center" wrapText="1"/>
    </xf>
    <xf numFmtId="165" fontId="8" fillId="3" borderId="19" xfId="0" applyNumberFormat="1" applyFont="1" applyFill="1" applyBorder="1"/>
    <xf numFmtId="165" fontId="8" fillId="3" borderId="20" xfId="0" applyNumberFormat="1" applyFont="1" applyFill="1" applyBorder="1"/>
    <xf numFmtId="165" fontId="8" fillId="3" borderId="27" xfId="0" applyNumberFormat="1" applyFont="1" applyFill="1" applyBorder="1"/>
    <xf numFmtId="0" fontId="8" fillId="0" borderId="43" xfId="0" applyFont="1" applyFill="1" applyBorder="1" applyAlignment="1">
      <alignment horizontal="center"/>
    </xf>
    <xf numFmtId="4" fontId="8" fillId="3" borderId="19" xfId="0" applyNumberFormat="1" applyFont="1" applyFill="1" applyBorder="1"/>
    <xf numFmtId="4" fontId="8" fillId="3" borderId="20" xfId="0" applyNumberFormat="1" applyFont="1" applyFill="1" applyBorder="1"/>
    <xf numFmtId="4" fontId="8" fillId="3" borderId="27" xfId="0" applyNumberFormat="1" applyFont="1" applyFill="1" applyBorder="1"/>
    <xf numFmtId="0" fontId="8" fillId="0" borderId="42" xfId="0" applyFont="1" applyFill="1" applyBorder="1" applyAlignment="1">
      <alignment horizontal="center"/>
    </xf>
    <xf numFmtId="16" fontId="14" fillId="0" borderId="12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vertical="center" wrapText="1"/>
    </xf>
    <xf numFmtId="4" fontId="11" fillId="6" borderId="4" xfId="0" applyNumberFormat="1" applyFont="1" applyFill="1" applyBorder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6" borderId="25" xfId="0" applyFont="1" applyFill="1" applyBorder="1" applyAlignment="1">
      <alignment horizontal="center" vertical="center" wrapText="1"/>
    </xf>
    <xf numFmtId="165" fontId="8" fillId="6" borderId="9" xfId="0" applyNumberFormat="1" applyFont="1" applyFill="1" applyBorder="1"/>
    <xf numFmtId="165" fontId="8" fillId="6" borderId="3" xfId="0" applyNumberFormat="1" applyFont="1" applyFill="1" applyBorder="1"/>
    <xf numFmtId="165" fontId="8" fillId="6" borderId="4" xfId="0" applyNumberFormat="1" applyFont="1" applyFill="1" applyBorder="1"/>
    <xf numFmtId="165" fontId="8" fillId="6" borderId="26" xfId="0" applyNumberFormat="1" applyFont="1" applyFill="1" applyBorder="1"/>
    <xf numFmtId="9" fontId="8" fillId="6" borderId="40" xfId="0" applyNumberFormat="1" applyFont="1" applyFill="1" applyBorder="1" applyAlignment="1">
      <alignment horizontal="center"/>
    </xf>
    <xf numFmtId="164" fontId="8" fillId="6" borderId="9" xfId="0" applyNumberFormat="1" applyFont="1" applyFill="1" applyBorder="1"/>
    <xf numFmtId="164" fontId="8" fillId="6" borderId="4" xfId="0" applyNumberFormat="1" applyFont="1" applyFill="1" applyBorder="1"/>
    <xf numFmtId="164" fontId="8" fillId="6" borderId="25" xfId="0" applyNumberFormat="1" applyFont="1" applyFill="1" applyBorder="1"/>
    <xf numFmtId="0" fontId="6" fillId="0" borderId="0" xfId="0" applyFont="1" applyFill="1"/>
    <xf numFmtId="0" fontId="11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 wrapText="1"/>
    </xf>
    <xf numFmtId="9" fontId="8" fillId="4" borderId="40" xfId="0" applyNumberFormat="1" applyFont="1" applyFill="1" applyBorder="1" applyAlignment="1">
      <alignment horizontal="center"/>
    </xf>
    <xf numFmtId="164" fontId="8" fillId="4" borderId="9" xfId="0" applyNumberFormat="1" applyFont="1" applyFill="1" applyBorder="1"/>
    <xf numFmtId="164" fontId="8" fillId="4" borderId="4" xfId="0" applyNumberFormat="1" applyFont="1" applyFill="1" applyBorder="1"/>
    <xf numFmtId="164" fontId="8" fillId="4" borderId="25" xfId="0" applyNumberFormat="1" applyFont="1" applyFill="1" applyBorder="1"/>
    <xf numFmtId="16" fontId="14" fillId="0" borderId="12" xfId="0" applyNumberFormat="1" applyFont="1" applyBorder="1" applyAlignment="1">
      <alignment horizontal="center" vertical="center"/>
    </xf>
    <xf numFmtId="0" fontId="8" fillId="2" borderId="40" xfId="0" applyFont="1" applyFill="1" applyBorder="1" applyAlignment="1">
      <alignment horizontal="center"/>
    </xf>
    <xf numFmtId="0" fontId="11" fillId="0" borderId="5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65" fontId="15" fillId="4" borderId="40" xfId="0" applyNumberFormat="1" applyFont="1" applyFill="1" applyBorder="1" applyAlignment="1"/>
    <xf numFmtId="165" fontId="16" fillId="4" borderId="2" xfId="0" applyNumberFormat="1" applyFont="1" applyFill="1" applyBorder="1" applyAlignment="1"/>
    <xf numFmtId="0" fontId="8" fillId="4" borderId="40" xfId="0" applyFont="1" applyFill="1" applyBorder="1" applyAlignment="1">
      <alignment horizontal="center"/>
    </xf>
    <xf numFmtId="165" fontId="8" fillId="0" borderId="40" xfId="0" applyNumberFormat="1" applyFont="1" applyFill="1" applyBorder="1" applyAlignment="1"/>
    <xf numFmtId="165" fontId="16" fillId="0" borderId="2" xfId="0" applyNumberFormat="1" applyFont="1" applyFill="1" applyBorder="1" applyAlignment="1"/>
    <xf numFmtId="0" fontId="8" fillId="0" borderId="40" xfId="0" applyFont="1" applyFill="1" applyBorder="1" applyAlignment="1">
      <alignment horizontal="center"/>
    </xf>
    <xf numFmtId="49" fontId="11" fillId="5" borderId="3" xfId="0" applyNumberFormat="1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vertical="center" wrapText="1"/>
    </xf>
    <xf numFmtId="4" fontId="11" fillId="5" borderId="4" xfId="0" applyNumberFormat="1" applyFont="1" applyFill="1" applyBorder="1" applyAlignment="1">
      <alignment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165" fontId="19" fillId="5" borderId="9" xfId="0" applyNumberFormat="1" applyFont="1" applyFill="1" applyBorder="1"/>
    <xf numFmtId="165" fontId="19" fillId="5" borderId="4" xfId="0" applyNumberFormat="1" applyFont="1" applyFill="1" applyBorder="1"/>
    <xf numFmtId="165" fontId="19" fillId="5" borderId="26" xfId="0" applyNumberFormat="1" applyFont="1" applyFill="1" applyBorder="1"/>
    <xf numFmtId="9" fontId="19" fillId="5" borderId="40" xfId="0" applyNumberFormat="1" applyFont="1" applyFill="1" applyBorder="1" applyAlignment="1">
      <alignment horizontal="center"/>
    </xf>
    <xf numFmtId="164" fontId="19" fillId="5" borderId="9" xfId="0" applyNumberFormat="1" applyFont="1" applyFill="1" applyBorder="1"/>
    <xf numFmtId="164" fontId="19" fillId="5" borderId="4" xfId="0" applyNumberFormat="1" applyFont="1" applyFill="1" applyBorder="1"/>
    <xf numFmtId="164" fontId="19" fillId="5" borderId="25" xfId="0" applyNumberFormat="1" applyFont="1" applyFill="1" applyBorder="1"/>
    <xf numFmtId="49" fontId="11" fillId="6" borderId="3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5" fontId="8" fillId="6" borderId="47" xfId="0" applyNumberFormat="1" applyFont="1" applyFill="1" applyBorder="1"/>
    <xf numFmtId="165" fontId="13" fillId="3" borderId="20" xfId="0" applyNumberFormat="1" applyFont="1" applyFill="1" applyBorder="1" applyAlignment="1">
      <alignment horizontal="right" vertical="center" wrapText="1"/>
    </xf>
    <xf numFmtId="0" fontId="11" fillId="3" borderId="24" xfId="0" applyFont="1" applyFill="1" applyBorder="1"/>
    <xf numFmtId="0" fontId="11" fillId="3" borderId="24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 wrapText="1"/>
    </xf>
    <xf numFmtId="0" fontId="8" fillId="0" borderId="48" xfId="0" applyFont="1" applyFill="1" applyBorder="1" applyAlignment="1">
      <alignment horizontal="center"/>
    </xf>
    <xf numFmtId="165" fontId="16" fillId="0" borderId="23" xfId="0" applyNumberFormat="1" applyFont="1" applyFill="1" applyBorder="1" applyAlignment="1"/>
    <xf numFmtId="0" fontId="8" fillId="0" borderId="3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64" fontId="8" fillId="4" borderId="26" xfId="0" applyNumberFormat="1" applyFont="1" applyFill="1" applyBorder="1"/>
    <xf numFmtId="4" fontId="11" fillId="0" borderId="4" xfId="0" applyNumberFormat="1" applyFont="1" applyFill="1" applyBorder="1" applyAlignment="1">
      <alignment vertical="center"/>
    </xf>
    <xf numFmtId="0" fontId="7" fillId="0" borderId="0" xfId="0" applyFont="1" applyFill="1"/>
    <xf numFmtId="165" fontId="16" fillId="0" borderId="40" xfId="0" applyNumberFormat="1" applyFont="1" applyFill="1" applyBorder="1" applyAlignment="1"/>
    <xf numFmtId="164" fontId="8" fillId="0" borderId="2" xfId="0" applyNumberFormat="1" applyFont="1" applyFill="1" applyBorder="1" applyAlignment="1"/>
    <xf numFmtId="0" fontId="11" fillId="0" borderId="2" xfId="0" applyFont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vertical="center"/>
    </xf>
    <xf numFmtId="0" fontId="11" fillId="3" borderId="2" xfId="0" applyFont="1" applyFill="1" applyBorder="1"/>
    <xf numFmtId="0" fontId="11" fillId="3" borderId="2" xfId="0" applyFont="1" applyFill="1" applyBorder="1" applyAlignment="1">
      <alignment horizontal="center"/>
    </xf>
    <xf numFmtId="0" fontId="11" fillId="3" borderId="29" xfId="0" applyFont="1" applyFill="1" applyBorder="1" applyAlignment="1">
      <alignment horizontal="center" wrapText="1"/>
    </xf>
    <xf numFmtId="165" fontId="8" fillId="3" borderId="9" xfId="0" applyNumberFormat="1" applyFont="1" applyFill="1" applyBorder="1"/>
    <xf numFmtId="165" fontId="8" fillId="3" borderId="4" xfId="0" applyNumberFormat="1" applyFont="1" applyFill="1" applyBorder="1"/>
    <xf numFmtId="165" fontId="8" fillId="3" borderId="25" xfId="0" applyNumberFormat="1" applyFont="1" applyFill="1" applyBorder="1"/>
    <xf numFmtId="0" fontId="8" fillId="3" borderId="42" xfId="0" applyFont="1" applyFill="1" applyBorder="1" applyAlignment="1">
      <alignment horizontal="center"/>
    </xf>
    <xf numFmtId="164" fontId="8" fillId="3" borderId="9" xfId="0" applyNumberFormat="1" applyFont="1" applyFill="1" applyBorder="1"/>
    <xf numFmtId="164" fontId="8" fillId="3" borderId="4" xfId="0" applyNumberFormat="1" applyFont="1" applyFill="1" applyBorder="1"/>
    <xf numFmtId="164" fontId="8" fillId="3" borderId="25" xfId="0" applyNumberFormat="1" applyFont="1" applyFill="1" applyBorder="1"/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165" fontId="8" fillId="5" borderId="9" xfId="0" applyNumberFormat="1" applyFont="1" applyFill="1" applyBorder="1"/>
    <xf numFmtId="165" fontId="8" fillId="5" borderId="3" xfId="0" applyNumberFormat="1" applyFont="1" applyFill="1" applyBorder="1"/>
    <xf numFmtId="165" fontId="8" fillId="5" borderId="4" xfId="0" applyNumberFormat="1" applyFont="1" applyFill="1" applyBorder="1"/>
    <xf numFmtId="165" fontId="8" fillId="5" borderId="26" xfId="0" applyNumberFormat="1" applyFont="1" applyFill="1" applyBorder="1"/>
    <xf numFmtId="9" fontId="8" fillId="5" borderId="42" xfId="0" applyNumberFormat="1" applyFont="1" applyFill="1" applyBorder="1" applyAlignment="1">
      <alignment horizontal="center"/>
    </xf>
    <xf numFmtId="164" fontId="8" fillId="5" borderId="9" xfId="0" applyNumberFormat="1" applyFont="1" applyFill="1" applyBorder="1"/>
    <xf numFmtId="164" fontId="8" fillId="5" borderId="4" xfId="0" applyNumberFormat="1" applyFont="1" applyFill="1" applyBorder="1"/>
    <xf numFmtId="164" fontId="8" fillId="5" borderId="26" xfId="0" applyNumberFormat="1" applyFont="1" applyFill="1" applyBorder="1"/>
    <xf numFmtId="0" fontId="11" fillId="0" borderId="4" xfId="0" applyFont="1" applyBorder="1" applyAlignment="1">
      <alignment vertical="center"/>
    </xf>
    <xf numFmtId="4" fontId="11" fillId="2" borderId="5" xfId="0" applyNumberFormat="1" applyFont="1" applyFill="1" applyBorder="1" applyAlignment="1">
      <alignment vertical="center"/>
    </xf>
    <xf numFmtId="0" fontId="11" fillId="2" borderId="5" xfId="0" applyFont="1" applyFill="1" applyBorder="1" applyAlignment="1">
      <alignment horizontal="center" vertical="center"/>
    </xf>
    <xf numFmtId="165" fontId="8" fillId="4" borderId="47" xfId="0" applyNumberFormat="1" applyFont="1" applyFill="1" applyBorder="1"/>
    <xf numFmtId="9" fontId="8" fillId="4" borderId="59" xfId="0" applyNumberFormat="1" applyFont="1" applyFill="1" applyBorder="1" applyAlignment="1">
      <alignment horizontal="center"/>
    </xf>
    <xf numFmtId="164" fontId="8" fillId="4" borderId="16" xfId="0" applyNumberFormat="1" applyFont="1" applyFill="1" applyBorder="1"/>
    <xf numFmtId="164" fontId="8" fillId="4" borderId="5" xfId="0" applyNumberFormat="1" applyFont="1" applyFill="1" applyBorder="1"/>
    <xf numFmtId="164" fontId="8" fillId="4" borderId="47" xfId="0" applyNumberFormat="1" applyFont="1" applyFill="1" applyBorder="1"/>
    <xf numFmtId="0" fontId="11" fillId="6" borderId="65" xfId="0" applyFont="1" applyFill="1" applyBorder="1" applyAlignment="1">
      <alignment vertical="center" wrapText="1"/>
    </xf>
    <xf numFmtId="4" fontId="11" fillId="6" borderId="65" xfId="0" applyNumberFormat="1" applyFont="1" applyFill="1" applyBorder="1" applyAlignment="1">
      <alignment vertical="center"/>
    </xf>
    <xf numFmtId="0" fontId="11" fillId="6" borderId="65" xfId="0" applyFont="1" applyFill="1" applyBorder="1" applyAlignment="1">
      <alignment horizontal="center" vertical="center" wrapText="1"/>
    </xf>
    <xf numFmtId="0" fontId="11" fillId="6" borderId="65" xfId="0" applyFont="1" applyFill="1" applyBorder="1" applyAlignment="1">
      <alignment horizontal="center" vertical="center"/>
    </xf>
    <xf numFmtId="0" fontId="11" fillId="6" borderId="66" xfId="0" applyFont="1" applyFill="1" applyBorder="1" applyAlignment="1">
      <alignment horizontal="center" vertical="center" wrapText="1"/>
    </xf>
    <xf numFmtId="165" fontId="8" fillId="6" borderId="64" xfId="0" applyNumberFormat="1" applyFont="1" applyFill="1" applyBorder="1"/>
    <xf numFmtId="165" fontId="8" fillId="6" borderId="67" xfId="0" applyNumberFormat="1" applyFont="1" applyFill="1" applyBorder="1"/>
    <xf numFmtId="165" fontId="8" fillId="6" borderId="65" xfId="0" applyNumberFormat="1" applyFont="1" applyFill="1" applyBorder="1"/>
    <xf numFmtId="165" fontId="8" fillId="6" borderId="68" xfId="0" applyNumberFormat="1" applyFont="1" applyFill="1" applyBorder="1"/>
    <xf numFmtId="9" fontId="8" fillId="6" borderId="53" xfId="0" applyNumberFormat="1" applyFont="1" applyFill="1" applyBorder="1" applyAlignment="1">
      <alignment horizontal="center"/>
    </xf>
    <xf numFmtId="164" fontId="8" fillId="6" borderId="64" xfId="0" applyNumberFormat="1" applyFont="1" applyFill="1" applyBorder="1"/>
    <xf numFmtId="164" fontId="8" fillId="6" borderId="65" xfId="0" applyNumberFormat="1" applyFont="1" applyFill="1" applyBorder="1"/>
    <xf numFmtId="164" fontId="8" fillId="6" borderId="68" xfId="0" applyNumberFormat="1" applyFont="1" applyFill="1" applyBorder="1"/>
    <xf numFmtId="9" fontId="8" fillId="6" borderId="42" xfId="0" applyNumberFormat="1" applyFont="1" applyFill="1" applyBorder="1" applyAlignment="1">
      <alignment horizontal="center"/>
    </xf>
    <xf numFmtId="164" fontId="8" fillId="6" borderId="26" xfId="0" applyNumberFormat="1" applyFont="1" applyFill="1" applyBorder="1"/>
    <xf numFmtId="0" fontId="11" fillId="0" borderId="4" xfId="0" applyFont="1" applyFill="1" applyBorder="1" applyAlignment="1">
      <alignment vertical="center"/>
    </xf>
    <xf numFmtId="0" fontId="11" fillId="6" borderId="4" xfId="0" applyFont="1" applyFill="1" applyBorder="1" applyAlignment="1">
      <alignment vertical="center"/>
    </xf>
    <xf numFmtId="0" fontId="11" fillId="6" borderId="20" xfId="0" applyFont="1" applyFill="1" applyBorder="1" applyAlignment="1">
      <alignment vertical="center" wrapText="1"/>
    </xf>
    <xf numFmtId="4" fontId="11" fillId="6" borderId="20" xfId="0" applyNumberFormat="1" applyFont="1" applyFill="1" applyBorder="1" applyAlignment="1">
      <alignment vertical="center"/>
    </xf>
    <xf numFmtId="0" fontId="11" fillId="6" borderId="20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/>
    </xf>
    <xf numFmtId="0" fontId="11" fillId="6" borderId="61" xfId="0" applyFont="1" applyFill="1" applyBorder="1" applyAlignment="1">
      <alignment horizontal="center" vertical="center" wrapText="1"/>
    </xf>
    <xf numFmtId="165" fontId="8" fillId="6" borderId="19" xfId="0" applyNumberFormat="1" applyFont="1" applyFill="1" applyBorder="1"/>
    <xf numFmtId="165" fontId="8" fillId="6" borderId="46" xfId="0" applyNumberFormat="1" applyFont="1" applyFill="1" applyBorder="1"/>
    <xf numFmtId="165" fontId="8" fillId="6" borderId="20" xfId="0" applyNumberFormat="1" applyFont="1" applyFill="1" applyBorder="1"/>
    <xf numFmtId="165" fontId="8" fillId="6" borderId="52" xfId="0" applyNumberFormat="1" applyFont="1" applyFill="1" applyBorder="1"/>
    <xf numFmtId="9" fontId="8" fillId="6" borderId="43" xfId="0" applyNumberFormat="1" applyFont="1" applyFill="1" applyBorder="1" applyAlignment="1">
      <alignment horizontal="center"/>
    </xf>
    <xf numFmtId="164" fontId="8" fillId="6" borderId="19" xfId="0" applyNumberFormat="1" applyFont="1" applyFill="1" applyBorder="1"/>
    <xf numFmtId="164" fontId="8" fillId="6" borderId="20" xfId="0" applyNumberFormat="1" applyFont="1" applyFill="1" applyBorder="1"/>
    <xf numFmtId="164" fontId="8" fillId="6" borderId="52" xfId="0" applyNumberFormat="1" applyFont="1" applyFill="1" applyBorder="1"/>
    <xf numFmtId="4" fontId="11" fillId="3" borderId="20" xfId="0" applyNumberFormat="1" applyFont="1" applyFill="1" applyBorder="1" applyAlignment="1">
      <alignment vertical="center"/>
    </xf>
    <xf numFmtId="164" fontId="8" fillId="3" borderId="19" xfId="0" applyNumberFormat="1" applyFont="1" applyFill="1" applyBorder="1"/>
    <xf numFmtId="164" fontId="8" fillId="3" borderId="20" xfId="0" applyNumberFormat="1" applyFont="1" applyFill="1" applyBorder="1"/>
    <xf numFmtId="164" fontId="8" fillId="3" borderId="27" xfId="0" applyNumberFormat="1" applyFont="1" applyFill="1" applyBorder="1"/>
    <xf numFmtId="0" fontId="11" fillId="0" borderId="6" xfId="0" applyFont="1" applyFill="1" applyBorder="1" applyAlignment="1">
      <alignment horizontal="center" vertical="center" wrapText="1"/>
    </xf>
    <xf numFmtId="0" fontId="11" fillId="3" borderId="8" xfId="0" applyFont="1" applyFill="1" applyBorder="1"/>
    <xf numFmtId="0" fontId="11" fillId="3" borderId="8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 wrapText="1"/>
    </xf>
    <xf numFmtId="0" fontId="13" fillId="2" borderId="60" xfId="0" applyFont="1" applyFill="1" applyBorder="1" applyAlignment="1">
      <alignment horizontal="left" vertical="center"/>
    </xf>
    <xf numFmtId="4" fontId="11" fillId="2" borderId="38" xfId="0" applyNumberFormat="1" applyFont="1" applyFill="1" applyBorder="1" applyAlignment="1">
      <alignment vertical="center"/>
    </xf>
    <xf numFmtId="0" fontId="11" fillId="2" borderId="60" xfId="0" applyFont="1" applyFill="1" applyBorder="1"/>
    <xf numFmtId="0" fontId="11" fillId="2" borderId="38" xfId="0" applyFont="1" applyFill="1" applyBorder="1" applyAlignment="1">
      <alignment horizontal="center" vertical="center"/>
    </xf>
    <xf numFmtId="0" fontId="11" fillId="2" borderId="63" xfId="0" applyFont="1" applyFill="1" applyBorder="1" applyAlignment="1">
      <alignment horizontal="center" vertical="center" wrapText="1"/>
    </xf>
    <xf numFmtId="165" fontId="8" fillId="2" borderId="37" xfId="0" applyNumberFormat="1" applyFont="1" applyFill="1" applyBorder="1"/>
    <xf numFmtId="164" fontId="8" fillId="2" borderId="50" xfId="0" applyNumberFormat="1" applyFont="1" applyFill="1" applyBorder="1"/>
    <xf numFmtId="165" fontId="8" fillId="2" borderId="39" xfId="0" applyNumberFormat="1" applyFont="1" applyFill="1" applyBorder="1"/>
    <xf numFmtId="0" fontId="8" fillId="2" borderId="58" xfId="0" applyFont="1" applyFill="1" applyBorder="1" applyAlignment="1">
      <alignment horizontal="center"/>
    </xf>
    <xf numFmtId="164" fontId="8" fillId="2" borderId="37" xfId="0" applyNumberFormat="1" applyFont="1" applyFill="1" applyBorder="1"/>
    <xf numFmtId="164" fontId="8" fillId="2" borderId="39" xfId="0" applyNumberFormat="1" applyFont="1" applyFill="1" applyBorder="1"/>
    <xf numFmtId="165" fontId="13" fillId="3" borderId="37" xfId="0" applyNumberFormat="1" applyFont="1" applyFill="1" applyBorder="1" applyAlignment="1">
      <alignment horizontal="right" vertical="center" wrapText="1"/>
    </xf>
    <xf numFmtId="0" fontId="11" fillId="3" borderId="60" xfId="0" applyFont="1" applyFill="1" applyBorder="1"/>
    <xf numFmtId="0" fontId="11" fillId="3" borderId="60" xfId="0" applyFont="1" applyFill="1" applyBorder="1" applyAlignment="1">
      <alignment wrapText="1"/>
    </xf>
    <xf numFmtId="0" fontId="8" fillId="3" borderId="58" xfId="0" applyFont="1" applyFill="1" applyBorder="1" applyAlignment="1">
      <alignment horizontal="center"/>
    </xf>
    <xf numFmtId="165" fontId="13" fillId="3" borderId="58" xfId="0" applyNumberFormat="1" applyFont="1" applyFill="1" applyBorder="1" applyAlignment="1">
      <alignment horizontal="right" vertical="center" wrapText="1"/>
    </xf>
    <xf numFmtId="0" fontId="10" fillId="0" borderId="0" xfId="0" applyFont="1"/>
    <xf numFmtId="49" fontId="8" fillId="0" borderId="0" xfId="0" applyNumberFormat="1" applyFont="1"/>
    <xf numFmtId="0" fontId="22" fillId="0" borderId="0" xfId="0" applyFont="1"/>
    <xf numFmtId="165" fontId="8" fillId="0" borderId="0" xfId="0" applyNumberFormat="1" applyFont="1"/>
    <xf numFmtId="0" fontId="8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4" fontId="8" fillId="0" borderId="0" xfId="0" applyNumberFormat="1" applyFont="1"/>
    <xf numFmtId="164" fontId="8" fillId="0" borderId="0" xfId="0" applyNumberFormat="1" applyFont="1"/>
    <xf numFmtId="0" fontId="23" fillId="0" borderId="0" xfId="0" applyFont="1" applyAlignment="1">
      <alignment horizontal="justify" vertical="center" wrapText="1"/>
    </xf>
    <xf numFmtId="0" fontId="24" fillId="0" borderId="0" xfId="0" applyFont="1"/>
    <xf numFmtId="4" fontId="7" fillId="0" borderId="0" xfId="0" applyNumberFormat="1" applyFont="1"/>
    <xf numFmtId="49" fontId="6" fillId="0" borderId="0" xfId="0" applyNumberFormat="1" applyFont="1"/>
    <xf numFmtId="0" fontId="6" fillId="0" borderId="0" xfId="0" applyFont="1" applyAlignment="1">
      <alignment wrapText="1"/>
    </xf>
    <xf numFmtId="0" fontId="25" fillId="0" borderId="0" xfId="0" applyFont="1"/>
    <xf numFmtId="0" fontId="14" fillId="0" borderId="12" xfId="0" applyFont="1" applyBorder="1" applyAlignment="1">
      <alignment horizontal="center" vertical="center"/>
    </xf>
    <xf numFmtId="0" fontId="12" fillId="0" borderId="12" xfId="0" applyFont="1" applyBorder="1"/>
    <xf numFmtId="0" fontId="14" fillId="0" borderId="12" xfId="0" applyFont="1" applyBorder="1"/>
    <xf numFmtId="0" fontId="12" fillId="0" borderId="30" xfId="0" applyFont="1" applyBorder="1"/>
    <xf numFmtId="0" fontId="6" fillId="0" borderId="0" xfId="0" applyFont="1" applyAlignment="1">
      <alignment horizontal="left"/>
    </xf>
    <xf numFmtId="0" fontId="27" fillId="4" borderId="9" xfId="0" applyFont="1" applyFill="1" applyBorder="1" applyAlignment="1">
      <alignment horizontal="center" vertical="top"/>
    </xf>
    <xf numFmtId="0" fontId="28" fillId="0" borderId="44" xfId="0" applyFont="1" applyBorder="1" applyAlignment="1">
      <alignment horizontal="left" vertical="top"/>
    </xf>
    <xf numFmtId="0" fontId="22" fillId="0" borderId="2" xfId="0" applyFont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22" fillId="3" borderId="15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vertical="center" wrapText="1"/>
    </xf>
    <xf numFmtId="0" fontId="22" fillId="3" borderId="13" xfId="0" applyFont="1" applyFill="1" applyBorder="1" applyAlignment="1">
      <alignment horizontal="left" vertical="center"/>
    </xf>
    <xf numFmtId="0" fontId="22" fillId="3" borderId="20" xfId="0" applyFont="1" applyFill="1" applyBorder="1" applyAlignment="1">
      <alignment horizontal="left" vertical="center"/>
    </xf>
    <xf numFmtId="0" fontId="8" fillId="6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9" fillId="5" borderId="4" xfId="0" applyFont="1" applyFill="1" applyBorder="1" applyAlignment="1">
      <alignment vertical="center" wrapText="1"/>
    </xf>
    <xf numFmtId="0" fontId="22" fillId="3" borderId="4" xfId="0" applyFont="1" applyFill="1" applyBorder="1" applyAlignment="1">
      <alignment horizontal="left" vertical="center"/>
    </xf>
    <xf numFmtId="0" fontId="8" fillId="6" borderId="65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8" fillId="6" borderId="20" xfId="0" applyFont="1" applyFill="1" applyBorder="1" applyAlignment="1">
      <alignment vertical="center" wrapText="1"/>
    </xf>
    <xf numFmtId="0" fontId="22" fillId="3" borderId="5" xfId="0" applyFont="1" applyFill="1" applyBorder="1" applyAlignment="1">
      <alignment horizontal="left" vertical="center"/>
    </xf>
    <xf numFmtId="0" fontId="22" fillId="3" borderId="8" xfId="0" applyFont="1" applyFill="1" applyBorder="1" applyAlignment="1">
      <alignment horizontal="left" vertical="center"/>
    </xf>
    <xf numFmtId="0" fontId="29" fillId="9" borderId="25" xfId="0" applyFont="1" applyFill="1" applyBorder="1" applyAlignment="1">
      <alignment horizontal="center" vertical="top" wrapText="1"/>
    </xf>
    <xf numFmtId="0" fontId="27" fillId="4" borderId="9" xfId="0" applyFont="1" applyFill="1" applyBorder="1" applyAlignment="1">
      <alignment horizontal="center" vertical="top" wrapText="1"/>
    </xf>
    <xf numFmtId="0" fontId="27" fillId="9" borderId="9" xfId="0" applyFont="1" applyFill="1" applyBorder="1" applyAlignment="1">
      <alignment horizontal="center" vertical="top" wrapText="1"/>
    </xf>
    <xf numFmtId="0" fontId="27" fillId="9" borderId="25" xfId="0" applyFont="1" applyFill="1" applyBorder="1" applyAlignment="1">
      <alignment horizontal="center" vertical="top" wrapText="1"/>
    </xf>
    <xf numFmtId="0" fontId="27" fillId="8" borderId="9" xfId="0" applyFont="1" applyFill="1" applyBorder="1" applyAlignment="1">
      <alignment horizontal="center" vertical="top" wrapText="1"/>
    </xf>
    <xf numFmtId="0" fontId="30" fillId="8" borderId="9" xfId="0" applyFont="1" applyFill="1" applyBorder="1" applyAlignment="1">
      <alignment horizontal="center" vertical="top" wrapText="1"/>
    </xf>
    <xf numFmtId="0" fontId="30" fillId="8" borderId="25" xfId="0" applyFont="1" applyFill="1" applyBorder="1" applyAlignment="1">
      <alignment horizontal="center" vertical="top" wrapText="1"/>
    </xf>
    <xf numFmtId="0" fontId="27" fillId="10" borderId="25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7" fillId="8" borderId="25" xfId="0" applyFont="1" applyFill="1" applyBorder="1" applyAlignment="1">
      <alignment horizontal="center" vertical="top" wrapText="1"/>
    </xf>
    <xf numFmtId="0" fontId="12" fillId="0" borderId="30" xfId="0" applyFont="1" applyBorder="1" applyAlignment="1">
      <alignment horizontal="center"/>
    </xf>
    <xf numFmtId="0" fontId="12" fillId="0" borderId="12" xfId="0" applyFont="1" applyFill="1" applyBorder="1" applyAlignment="1">
      <alignment horizontal="center" vertical="center"/>
    </xf>
    <xf numFmtId="16" fontId="14" fillId="0" borderId="30" xfId="0" applyNumberFormat="1" applyFont="1" applyBorder="1" applyAlignment="1">
      <alignment horizontal="center" vertical="center"/>
    </xf>
    <xf numFmtId="17" fontId="14" fillId="0" borderId="12" xfId="0" applyNumberFormat="1" applyFont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21" fillId="0" borderId="12" xfId="0" applyFont="1" applyBorder="1"/>
    <xf numFmtId="0" fontId="12" fillId="0" borderId="55" xfId="0" applyFont="1" applyBorder="1"/>
    <xf numFmtId="49" fontId="11" fillId="0" borderId="62" xfId="0" applyNumberFormat="1" applyFont="1" applyFill="1" applyBorder="1" applyAlignment="1">
      <alignment horizontal="center" vertical="center"/>
    </xf>
    <xf numFmtId="49" fontId="13" fillId="0" borderId="23" xfId="0" applyNumberFormat="1" applyFont="1" applyFill="1" applyBorder="1" applyAlignment="1">
      <alignment horizontal="left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6" borderId="67" xfId="0" applyNumberFormat="1" applyFont="1" applyFill="1" applyBorder="1" applyAlignment="1">
      <alignment horizontal="center" vertical="center"/>
    </xf>
    <xf numFmtId="49" fontId="11" fillId="6" borderId="46" xfId="0" applyNumberFormat="1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left" vertical="center"/>
    </xf>
    <xf numFmtId="0" fontId="27" fillId="0" borderId="12" xfId="0" applyFont="1" applyFill="1" applyBorder="1" applyAlignment="1">
      <alignment horizontal="center" vertical="top"/>
    </xf>
    <xf numFmtId="0" fontId="27" fillId="0" borderId="70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wrapText="1"/>
    </xf>
    <xf numFmtId="165" fontId="13" fillId="3" borderId="50" xfId="0" applyNumberFormat="1" applyFont="1" applyFill="1" applyBorder="1" applyAlignment="1">
      <alignment horizontal="right" vertical="center" wrapText="1"/>
    </xf>
    <xf numFmtId="0" fontId="22" fillId="2" borderId="51" xfId="0" applyFont="1" applyFill="1" applyBorder="1" applyAlignment="1">
      <alignment horizontal="left" vertical="center"/>
    </xf>
    <xf numFmtId="0" fontId="27" fillId="4" borderId="25" xfId="0" applyFont="1" applyFill="1" applyBorder="1" applyAlignment="1">
      <alignment horizontal="center" vertical="top"/>
    </xf>
    <xf numFmtId="0" fontId="32" fillId="0" borderId="0" xfId="0" applyFont="1" applyBorder="1" applyAlignment="1">
      <alignment horizontal="left" vertical="top"/>
    </xf>
    <xf numFmtId="0" fontId="5" fillId="0" borderId="12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16" fontId="33" fillId="0" borderId="12" xfId="0" applyNumberFormat="1" applyFont="1" applyBorder="1" applyAlignment="1">
      <alignment horizontal="center" vertical="center"/>
    </xf>
    <xf numFmtId="16" fontId="33" fillId="0" borderId="70" xfId="0" applyNumberFormat="1" applyFont="1" applyBorder="1" applyAlignment="1">
      <alignment horizontal="center" vertical="center"/>
    </xf>
    <xf numFmtId="0" fontId="27" fillId="0" borderId="25" xfId="0" applyFont="1" applyFill="1" applyBorder="1" applyAlignment="1">
      <alignment horizontal="center" vertical="top"/>
    </xf>
    <xf numFmtId="0" fontId="5" fillId="0" borderId="12" xfId="0" applyFont="1" applyBorder="1"/>
    <xf numFmtId="0" fontId="5" fillId="0" borderId="70" xfId="0" applyFont="1" applyBorder="1"/>
    <xf numFmtId="0" fontId="5" fillId="0" borderId="55" xfId="0" applyFont="1" applyBorder="1"/>
    <xf numFmtId="0" fontId="5" fillId="0" borderId="57" xfId="0" applyFont="1" applyBorder="1"/>
    <xf numFmtId="0" fontId="0" fillId="0" borderId="0" xfId="0" applyFont="1" applyAlignment="1">
      <alignment horizontal="justify" vertical="center" wrapText="1"/>
    </xf>
    <xf numFmtId="0" fontId="5" fillId="0" borderId="22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4" fillId="7" borderId="34" xfId="0" applyFont="1" applyFill="1" applyBorder="1" applyAlignment="1">
      <alignment horizontal="center" vertical="center" wrapText="1"/>
    </xf>
    <xf numFmtId="0" fontId="4" fillId="7" borderId="69" xfId="0" applyFont="1" applyFill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0" fontId="4" fillId="7" borderId="47" xfId="0" applyFont="1" applyFill="1" applyBorder="1" applyAlignment="1">
      <alignment horizontal="center" vertical="center"/>
    </xf>
    <xf numFmtId="0" fontId="4" fillId="7" borderId="35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165" fontId="8" fillId="0" borderId="40" xfId="0" applyNumberFormat="1" applyFont="1" applyFill="1" applyBorder="1" applyAlignment="1">
      <alignment horizontal="center"/>
    </xf>
    <xf numFmtId="165" fontId="8" fillId="0" borderId="2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31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13" fillId="0" borderId="29" xfId="0" applyFont="1" applyBorder="1" applyAlignment="1">
      <alignment horizontal="left" vertical="center"/>
    </xf>
    <xf numFmtId="0" fontId="13" fillId="3" borderId="46" xfId="0" applyFont="1" applyFill="1" applyBorder="1" applyAlignment="1">
      <alignment horizontal="left" vertical="center"/>
    </xf>
    <xf numFmtId="0" fontId="13" fillId="3" borderId="20" xfId="0" applyFont="1" applyFill="1" applyBorder="1" applyAlignment="1">
      <alignment horizontal="left" vertical="center"/>
    </xf>
    <xf numFmtId="5" fontId="13" fillId="0" borderId="31" xfId="0" applyNumberFormat="1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3" fillId="3" borderId="62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  <xf numFmtId="0" fontId="13" fillId="0" borderId="62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top"/>
    </xf>
    <xf numFmtId="0" fontId="9" fillId="0" borderId="51" xfId="0" applyFont="1" applyBorder="1" applyAlignment="1">
      <alignment horizontal="left" vertical="top"/>
    </xf>
    <xf numFmtId="0" fontId="12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9" fontId="11" fillId="0" borderId="49" xfId="0" applyNumberFormat="1" applyFont="1" applyBorder="1" applyAlignment="1">
      <alignment horizontal="center" vertical="center" wrapText="1"/>
    </xf>
    <xf numFmtId="49" fontId="11" fillId="0" borderId="54" xfId="0" applyNumberFormat="1" applyFont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/>
    </xf>
    <xf numFmtId="164" fontId="8" fillId="0" borderId="29" xfId="0" applyNumberFormat="1" applyFont="1" applyFill="1" applyBorder="1" applyAlignment="1">
      <alignment horizontal="center"/>
    </xf>
    <xf numFmtId="164" fontId="8" fillId="0" borderId="31" xfId="0" applyNumberFormat="1" applyFont="1" applyFill="1" applyBorder="1" applyAlignment="1">
      <alignment horizontal="center"/>
    </xf>
    <xf numFmtId="164" fontId="8" fillId="0" borderId="45" xfId="0" applyNumberFormat="1" applyFont="1" applyFill="1" applyBorder="1" applyAlignment="1">
      <alignment horizontal="center"/>
    </xf>
    <xf numFmtId="0" fontId="8" fillId="4" borderId="34" xfId="0" applyFont="1" applyFill="1" applyBorder="1" applyAlignment="1">
      <alignment horizontal="center" vertical="center"/>
    </xf>
    <xf numFmtId="0" fontId="8" fillId="4" borderId="49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/>
    </xf>
    <xf numFmtId="164" fontId="8" fillId="0" borderId="23" xfId="0" applyNumberFormat="1" applyFont="1" applyFill="1" applyBorder="1" applyAlignment="1">
      <alignment horizontal="center"/>
    </xf>
    <xf numFmtId="164" fontId="8" fillId="0" borderId="28" xfId="0" applyNumberFormat="1" applyFont="1" applyFill="1" applyBorder="1" applyAlignment="1">
      <alignment horizontal="center"/>
    </xf>
    <xf numFmtId="164" fontId="8" fillId="0" borderId="40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3" xfId="0" applyNumberFormat="1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/>
    </xf>
    <xf numFmtId="164" fontId="8" fillId="2" borderId="25" xfId="0" applyNumberFormat="1" applyFont="1" applyFill="1" applyBorder="1" applyAlignment="1">
      <alignment horizontal="center"/>
    </xf>
    <xf numFmtId="164" fontId="8" fillId="4" borderId="9" xfId="0" applyNumberFormat="1" applyFont="1" applyFill="1" applyBorder="1" applyAlignment="1">
      <alignment horizontal="center"/>
    </xf>
    <xf numFmtId="164" fontId="8" fillId="4" borderId="3" xfId="0" applyNumberFormat="1" applyFont="1" applyFill="1" applyBorder="1" applyAlignment="1">
      <alignment horizontal="center"/>
    </xf>
    <xf numFmtId="164" fontId="8" fillId="4" borderId="4" xfId="0" applyNumberFormat="1" applyFont="1" applyFill="1" applyBorder="1" applyAlignment="1">
      <alignment horizontal="center"/>
    </xf>
    <xf numFmtId="164" fontId="8" fillId="4" borderId="25" xfId="0" applyNumberFormat="1" applyFont="1" applyFill="1" applyBorder="1" applyAlignment="1">
      <alignment horizontal="center"/>
    </xf>
    <xf numFmtId="4" fontId="8" fillId="0" borderId="22" xfId="0" applyNumberFormat="1" applyFont="1" applyFill="1" applyBorder="1" applyAlignment="1">
      <alignment horizontal="center"/>
    </xf>
    <xf numFmtId="4" fontId="8" fillId="0" borderId="23" xfId="0" applyNumberFormat="1" applyFont="1" applyFill="1" applyBorder="1" applyAlignment="1">
      <alignment horizontal="center"/>
    </xf>
    <xf numFmtId="4" fontId="8" fillId="0" borderId="28" xfId="0" applyNumberFormat="1" applyFont="1" applyFill="1" applyBorder="1" applyAlignment="1">
      <alignment horizontal="center"/>
    </xf>
    <xf numFmtId="165" fontId="8" fillId="0" borderId="22" xfId="0" applyNumberFormat="1" applyFont="1" applyFill="1" applyBorder="1" applyAlignment="1">
      <alignment horizontal="center"/>
    </xf>
    <xf numFmtId="165" fontId="8" fillId="0" borderId="23" xfId="0" applyNumberFormat="1" applyFont="1" applyFill="1" applyBorder="1" applyAlignment="1">
      <alignment horizontal="center"/>
    </xf>
    <xf numFmtId="165" fontId="8" fillId="0" borderId="28" xfId="0" applyNumberFormat="1" applyFont="1" applyFill="1" applyBorder="1" applyAlignment="1">
      <alignment horizontal="center"/>
    </xf>
    <xf numFmtId="165" fontId="8" fillId="0" borderId="29" xfId="0" applyNumberFormat="1" applyFont="1" applyFill="1" applyBorder="1" applyAlignment="1">
      <alignment horizontal="center"/>
    </xf>
    <xf numFmtId="165" fontId="8" fillId="2" borderId="40" xfId="0" applyNumberFormat="1" applyFont="1" applyFill="1" applyBorder="1" applyAlignment="1">
      <alignment horizontal="center"/>
    </xf>
    <xf numFmtId="165" fontId="8" fillId="2" borderId="2" xfId="0" applyNumberFormat="1" applyFont="1" applyFill="1" applyBorder="1" applyAlignment="1">
      <alignment horizontal="center"/>
    </xf>
    <xf numFmtId="165" fontId="8" fillId="2" borderId="29" xfId="0" applyNumberFormat="1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53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164" fontId="8" fillId="0" borderId="25" xfId="0" applyNumberFormat="1" applyFont="1" applyFill="1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00"/>
      <color rgb="FFFFFFCC"/>
      <color rgb="FF00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17"/>
  <sheetViews>
    <sheetView tabSelected="1" zoomScale="85" zoomScaleNormal="85" zoomScaleSheetLayoutView="85" workbookViewId="0">
      <pane xSplit="3" ySplit="6" topLeftCell="D19" activePane="bottomRight" state="frozen"/>
      <selection pane="topRight" activeCell="D1" sqref="D1"/>
      <selection pane="bottomLeft" activeCell="A8" sqref="A8"/>
      <selection pane="bottomRight" activeCell="B24" sqref="B24"/>
    </sheetView>
  </sheetViews>
  <sheetFormatPr defaultRowHeight="15"/>
  <cols>
    <col min="1" max="1" width="8.7109375" style="4" customWidth="1"/>
    <col min="2" max="3" width="34.5703125" style="1" customWidth="1"/>
    <col min="4" max="4" width="15.140625" style="275" customWidth="1"/>
    <col min="5" max="6" width="73.85546875" style="4" customWidth="1"/>
    <col min="7" max="8" width="24.5703125" style="3" customWidth="1"/>
    <col min="9" max="9" width="20.85546875" style="3" customWidth="1"/>
    <col min="10" max="10" width="25.42578125" style="4" customWidth="1"/>
    <col min="11" max="11" width="11.140625" style="4" customWidth="1"/>
    <col min="12" max="12" width="15.28515625" style="276" customWidth="1"/>
    <col min="13" max="19" width="10.140625" style="11" customWidth="1"/>
    <col min="20" max="20" width="10.140625" style="269" customWidth="1"/>
    <col min="21" max="27" width="10.140625" style="11" customWidth="1"/>
    <col min="28" max="16384" width="9.140625" style="4"/>
  </cols>
  <sheetData>
    <row r="1" spans="1:27" ht="26.25">
      <c r="A1" s="277" t="s">
        <v>243</v>
      </c>
      <c r="B1" s="277"/>
      <c r="C1" s="277"/>
    </row>
    <row r="2" spans="1:27" ht="18" customHeight="1" thickBot="1">
      <c r="A2" s="372"/>
      <c r="B2" s="372"/>
      <c r="C2" s="372"/>
      <c r="D2" s="372"/>
      <c r="E2" s="372"/>
      <c r="F2" s="282"/>
      <c r="K2" s="5"/>
      <c r="L2" s="6"/>
      <c r="M2" s="7"/>
      <c r="N2" s="7"/>
      <c r="O2" s="7"/>
      <c r="P2" s="7"/>
      <c r="Q2" s="7"/>
      <c r="R2" s="7"/>
      <c r="S2" s="7"/>
      <c r="T2" s="8"/>
      <c r="U2" s="7"/>
      <c r="V2" s="7"/>
      <c r="W2" s="7"/>
      <c r="X2" s="7"/>
      <c r="Y2" s="7" t="s">
        <v>179</v>
      </c>
      <c r="Z2" s="7"/>
      <c r="AA2" s="7"/>
    </row>
    <row r="3" spans="1:27" ht="20.25">
      <c r="A3" s="383" t="s">
        <v>141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9"/>
      <c r="N3" s="9"/>
      <c r="O3" s="9"/>
      <c r="P3" s="9"/>
      <c r="Q3" s="9"/>
      <c r="R3" s="9"/>
      <c r="S3" s="9"/>
      <c r="T3" s="10"/>
      <c r="U3" s="9"/>
      <c r="V3" s="9"/>
      <c r="AA3" s="12"/>
    </row>
    <row r="4" spans="1:27" ht="10.5" customHeight="1" thickBot="1">
      <c r="A4" s="13"/>
      <c r="B4" s="339"/>
      <c r="C4" s="339"/>
      <c r="D4" s="14"/>
      <c r="E4" s="14"/>
      <c r="F4" s="284"/>
      <c r="G4" s="14"/>
      <c r="H4" s="14"/>
      <c r="I4" s="14"/>
      <c r="J4" s="14"/>
      <c r="K4" s="14"/>
      <c r="L4" s="14"/>
      <c r="M4" s="15"/>
      <c r="N4" s="15"/>
      <c r="O4" s="15"/>
      <c r="P4" s="15"/>
      <c r="Q4" s="15"/>
      <c r="R4" s="15"/>
      <c r="S4" s="15"/>
      <c r="T4" s="16"/>
      <c r="U4" s="15"/>
      <c r="V4" s="15"/>
      <c r="AA4" s="17"/>
    </row>
    <row r="5" spans="1:27" ht="27.75" customHeight="1" thickBot="1">
      <c r="A5" s="386" t="s">
        <v>42</v>
      </c>
      <c r="B5" s="358" t="s">
        <v>245</v>
      </c>
      <c r="C5" s="360" t="s">
        <v>244</v>
      </c>
      <c r="D5" s="388" t="s">
        <v>209</v>
      </c>
      <c r="E5" s="429" t="s">
        <v>0</v>
      </c>
      <c r="F5" s="362" t="s">
        <v>246</v>
      </c>
      <c r="G5" s="429" t="s">
        <v>207</v>
      </c>
      <c r="H5" s="429" t="s">
        <v>208</v>
      </c>
      <c r="I5" s="429" t="s">
        <v>187</v>
      </c>
      <c r="J5" s="429" t="s">
        <v>1</v>
      </c>
      <c r="K5" s="429" t="s">
        <v>2</v>
      </c>
      <c r="L5" s="431" t="s">
        <v>3</v>
      </c>
      <c r="M5" s="394" t="s">
        <v>206</v>
      </c>
      <c r="N5" s="395"/>
      <c r="O5" s="396"/>
      <c r="P5" s="396"/>
      <c r="Q5" s="396"/>
      <c r="R5" s="396"/>
      <c r="S5" s="397"/>
      <c r="T5" s="423" t="s">
        <v>157</v>
      </c>
      <c r="U5" s="394" t="s">
        <v>158</v>
      </c>
      <c r="V5" s="395"/>
      <c r="W5" s="396"/>
      <c r="X5" s="396"/>
      <c r="Y5" s="396"/>
      <c r="Z5" s="396"/>
      <c r="AA5" s="397"/>
    </row>
    <row r="6" spans="1:27" ht="69.75" customHeight="1" thickBot="1">
      <c r="A6" s="387"/>
      <c r="B6" s="359"/>
      <c r="C6" s="361"/>
      <c r="D6" s="389"/>
      <c r="E6" s="430"/>
      <c r="F6" s="363"/>
      <c r="G6" s="430"/>
      <c r="H6" s="430"/>
      <c r="I6" s="430"/>
      <c r="J6" s="430"/>
      <c r="K6" s="430"/>
      <c r="L6" s="432"/>
      <c r="M6" s="18">
        <v>2016</v>
      </c>
      <c r="N6" s="19">
        <v>2017</v>
      </c>
      <c r="O6" s="20">
        <v>2018</v>
      </c>
      <c r="P6" s="20">
        <v>2019</v>
      </c>
      <c r="Q6" s="20">
        <v>2020</v>
      </c>
      <c r="R6" s="20" t="s">
        <v>155</v>
      </c>
      <c r="S6" s="21" t="s">
        <v>156</v>
      </c>
      <c r="T6" s="424"/>
      <c r="U6" s="18">
        <v>2016</v>
      </c>
      <c r="V6" s="19">
        <v>2017</v>
      </c>
      <c r="W6" s="20">
        <v>2018</v>
      </c>
      <c r="X6" s="20">
        <v>2019</v>
      </c>
      <c r="Y6" s="20">
        <v>2020</v>
      </c>
      <c r="Z6" s="20" t="s">
        <v>155</v>
      </c>
      <c r="AA6" s="21" t="s">
        <v>156</v>
      </c>
    </row>
    <row r="7" spans="1:27">
      <c r="A7" s="317" t="s">
        <v>120</v>
      </c>
      <c r="B7" s="350"/>
      <c r="C7" s="351"/>
      <c r="D7" s="22" t="s">
        <v>72</v>
      </c>
      <c r="E7" s="23"/>
      <c r="F7" s="285"/>
      <c r="G7" s="24"/>
      <c r="H7" s="25"/>
      <c r="I7" s="25"/>
      <c r="J7" s="26"/>
      <c r="K7" s="27"/>
      <c r="L7" s="28"/>
      <c r="M7" s="420"/>
      <c r="N7" s="421"/>
      <c r="O7" s="421"/>
      <c r="P7" s="421"/>
      <c r="Q7" s="421"/>
      <c r="R7" s="421"/>
      <c r="S7" s="422"/>
      <c r="T7" s="29"/>
      <c r="U7" s="398"/>
      <c r="V7" s="399"/>
      <c r="W7" s="399"/>
      <c r="X7" s="399"/>
      <c r="Y7" s="399"/>
      <c r="Z7" s="399"/>
      <c r="AA7" s="400"/>
    </row>
    <row r="8" spans="1:27" ht="15" customHeight="1">
      <c r="A8" s="385"/>
      <c r="B8" s="352" t="s">
        <v>248</v>
      </c>
      <c r="C8" s="353"/>
      <c r="D8" s="30" t="s">
        <v>59</v>
      </c>
      <c r="E8" s="31" t="s">
        <v>63</v>
      </c>
      <c r="F8" s="286" t="s">
        <v>247</v>
      </c>
      <c r="G8" s="32">
        <v>118.726</v>
      </c>
      <c r="H8" s="32">
        <v>118.73</v>
      </c>
      <c r="I8" s="32">
        <f>H8-G8</f>
        <v>4.0000000000048885E-3</v>
      </c>
      <c r="J8" s="27" t="s">
        <v>4</v>
      </c>
      <c r="K8" s="33" t="s">
        <v>5</v>
      </c>
      <c r="L8" s="34" t="s">
        <v>6</v>
      </c>
      <c r="M8" s="35">
        <v>0</v>
      </c>
      <c r="N8" s="36">
        <v>0</v>
      </c>
      <c r="O8" s="37">
        <v>118.73</v>
      </c>
      <c r="P8" s="37">
        <v>0</v>
      </c>
      <c r="Q8" s="37"/>
      <c r="R8" s="37"/>
      <c r="S8" s="38">
        <f t="shared" ref="S8:S9" si="0">SUM(M8:R8)</f>
        <v>118.73</v>
      </c>
      <c r="T8" s="39">
        <v>1</v>
      </c>
      <c r="U8" s="40">
        <f t="shared" ref="U8:U9" si="1">+M8*$T8</f>
        <v>0</v>
      </c>
      <c r="V8" s="41">
        <f t="shared" ref="V8:V9" si="2">+N8*$T8</f>
        <v>0</v>
      </c>
      <c r="W8" s="41">
        <f t="shared" ref="W8:W9" si="3">+O8*$T8</f>
        <v>118.73</v>
      </c>
      <c r="X8" s="41">
        <f t="shared" ref="X8:X9" si="4">+P8*$T8</f>
        <v>0</v>
      </c>
      <c r="Y8" s="41">
        <f t="shared" ref="Y8:Y9" si="5">+Q8*$T8</f>
        <v>0</v>
      </c>
      <c r="Z8" s="41">
        <f t="shared" ref="Z8:Z9" si="6">+R8*$T8</f>
        <v>0</v>
      </c>
      <c r="AA8" s="42">
        <f t="shared" ref="AA8:AA9" si="7">SUM(U8:Z8)</f>
        <v>118.73</v>
      </c>
    </row>
    <row r="9" spans="1:27" ht="28.5">
      <c r="A9" s="385"/>
      <c r="B9" s="352" t="s">
        <v>248</v>
      </c>
      <c r="C9" s="353"/>
      <c r="D9" s="30" t="s">
        <v>60</v>
      </c>
      <c r="E9" s="43" t="s">
        <v>64</v>
      </c>
      <c r="F9" s="286" t="s">
        <v>247</v>
      </c>
      <c r="G9" s="32">
        <v>65.117000000000004</v>
      </c>
      <c r="H9" s="32">
        <v>65.12</v>
      </c>
      <c r="I9" s="32">
        <f t="shared" ref="I9:I24" si="8">H9-G9</f>
        <v>3.0000000000001137E-3</v>
      </c>
      <c r="J9" s="27" t="s">
        <v>4</v>
      </c>
      <c r="K9" s="33" t="s">
        <v>5</v>
      </c>
      <c r="L9" s="34" t="s">
        <v>6</v>
      </c>
      <c r="M9" s="35"/>
      <c r="N9" s="36"/>
      <c r="O9" s="37">
        <v>65.12</v>
      </c>
      <c r="P9" s="37"/>
      <c r="Q9" s="37"/>
      <c r="R9" s="37"/>
      <c r="S9" s="38">
        <f t="shared" si="0"/>
        <v>65.12</v>
      </c>
      <c r="T9" s="39">
        <v>0.75</v>
      </c>
      <c r="U9" s="40">
        <f t="shared" si="1"/>
        <v>0</v>
      </c>
      <c r="V9" s="41">
        <f t="shared" si="2"/>
        <v>0</v>
      </c>
      <c r="W9" s="41">
        <f t="shared" si="3"/>
        <v>48.84</v>
      </c>
      <c r="X9" s="41">
        <f t="shared" si="4"/>
        <v>0</v>
      </c>
      <c r="Y9" s="41">
        <f t="shared" si="5"/>
        <v>0</v>
      </c>
      <c r="Z9" s="41">
        <f t="shared" si="6"/>
        <v>0</v>
      </c>
      <c r="AA9" s="42">
        <f t="shared" si="7"/>
        <v>48.84</v>
      </c>
    </row>
    <row r="10" spans="1:27">
      <c r="A10" s="385"/>
      <c r="B10" s="352" t="s">
        <v>248</v>
      </c>
      <c r="C10" s="353"/>
      <c r="D10" s="30" t="s">
        <v>61</v>
      </c>
      <c r="E10" s="31" t="s">
        <v>58</v>
      </c>
      <c r="F10" s="286" t="s">
        <v>247</v>
      </c>
      <c r="G10" s="32">
        <v>5</v>
      </c>
      <c r="H10" s="32">
        <v>5</v>
      </c>
      <c r="I10" s="32">
        <f t="shared" si="8"/>
        <v>0</v>
      </c>
      <c r="J10" s="27" t="s">
        <v>4</v>
      </c>
      <c r="K10" s="33" t="s">
        <v>5</v>
      </c>
      <c r="L10" s="34" t="s">
        <v>6</v>
      </c>
      <c r="M10" s="35"/>
      <c r="N10" s="36"/>
      <c r="O10" s="37"/>
      <c r="P10" s="37"/>
      <c r="Q10" s="37">
        <v>5</v>
      </c>
      <c r="R10" s="37"/>
      <c r="S10" s="38">
        <f t="shared" ref="S10:S24" si="9">SUM(M10:R10)</f>
        <v>5</v>
      </c>
      <c r="T10" s="39">
        <v>0.75</v>
      </c>
      <c r="U10" s="40">
        <f t="shared" ref="U10:U24" si="10">+M10*$T10</f>
        <v>0</v>
      </c>
      <c r="V10" s="41">
        <f t="shared" ref="V10:V23" si="11">+N10*$T10</f>
        <v>0</v>
      </c>
      <c r="W10" s="41">
        <f t="shared" ref="W10:W23" si="12">+O10*$T10</f>
        <v>0</v>
      </c>
      <c r="X10" s="41">
        <f t="shared" ref="X10:X23" si="13">+P10*$T10</f>
        <v>0</v>
      </c>
      <c r="Y10" s="41">
        <f t="shared" ref="Y10:Y23" si="14">+Q10*$T10</f>
        <v>3.75</v>
      </c>
      <c r="Z10" s="41">
        <f t="shared" ref="Z10:Z23" si="15">+R10*$T10</f>
        <v>0</v>
      </c>
      <c r="AA10" s="42">
        <f t="shared" ref="AA10:AA23" si="16">SUM(U10:Z10)</f>
        <v>3.75</v>
      </c>
    </row>
    <row r="11" spans="1:27" ht="28.5">
      <c r="A11" s="278"/>
      <c r="B11" s="283" t="s">
        <v>249</v>
      </c>
      <c r="C11" s="338" t="s">
        <v>277</v>
      </c>
      <c r="D11" s="172" t="s">
        <v>73</v>
      </c>
      <c r="E11" s="43" t="s">
        <v>53</v>
      </c>
      <c r="F11" s="286" t="s">
        <v>247</v>
      </c>
      <c r="G11" s="32">
        <v>47.19</v>
      </c>
      <c r="H11" s="32">
        <v>0</v>
      </c>
      <c r="I11" s="32">
        <f t="shared" si="8"/>
        <v>-47.19</v>
      </c>
      <c r="J11" s="27" t="s">
        <v>4</v>
      </c>
      <c r="K11" s="33" t="s">
        <v>5</v>
      </c>
      <c r="L11" s="34" t="s">
        <v>6</v>
      </c>
      <c r="M11" s="35"/>
      <c r="N11" s="36"/>
      <c r="O11" s="37"/>
      <c r="P11" s="37"/>
      <c r="Q11" s="37"/>
      <c r="R11" s="37"/>
      <c r="S11" s="38">
        <f t="shared" si="9"/>
        <v>0</v>
      </c>
      <c r="T11" s="39">
        <v>0.75</v>
      </c>
      <c r="U11" s="40">
        <f t="shared" si="10"/>
        <v>0</v>
      </c>
      <c r="V11" s="41">
        <f t="shared" si="11"/>
        <v>0</v>
      </c>
      <c r="W11" s="41">
        <f t="shared" si="12"/>
        <v>0</v>
      </c>
      <c r="X11" s="41">
        <f t="shared" si="13"/>
        <v>0</v>
      </c>
      <c r="Y11" s="41">
        <f t="shared" si="14"/>
        <v>0</v>
      </c>
      <c r="Z11" s="41">
        <f t="shared" si="15"/>
        <v>0</v>
      </c>
      <c r="AA11" s="42">
        <f t="shared" si="16"/>
        <v>0</v>
      </c>
    </row>
    <row r="12" spans="1:27">
      <c r="A12" s="59"/>
      <c r="B12" s="352" t="s">
        <v>307</v>
      </c>
      <c r="C12" s="353"/>
      <c r="D12" s="44" t="s">
        <v>74</v>
      </c>
      <c r="E12" s="45" t="s">
        <v>54</v>
      </c>
      <c r="F12" s="286" t="s">
        <v>247</v>
      </c>
      <c r="G12" s="32">
        <v>18.149999999999999</v>
      </c>
      <c r="H12" s="32">
        <v>56.3</v>
      </c>
      <c r="I12" s="32">
        <f t="shared" si="8"/>
        <v>38.15</v>
      </c>
      <c r="J12" s="46" t="s">
        <v>66</v>
      </c>
      <c r="K12" s="47" t="s">
        <v>5</v>
      </c>
      <c r="L12" s="48" t="s">
        <v>6</v>
      </c>
      <c r="M12" s="35"/>
      <c r="N12" s="36"/>
      <c r="O12" s="37">
        <v>16.3</v>
      </c>
      <c r="P12" s="37">
        <v>40</v>
      </c>
      <c r="Q12" s="37"/>
      <c r="R12" s="37"/>
      <c r="S12" s="38">
        <f t="shared" si="9"/>
        <v>56.3</v>
      </c>
      <c r="T12" s="39">
        <v>0.75</v>
      </c>
      <c r="U12" s="40">
        <f t="shared" si="10"/>
        <v>0</v>
      </c>
      <c r="V12" s="41">
        <f t="shared" si="11"/>
        <v>0</v>
      </c>
      <c r="W12" s="41">
        <f t="shared" si="12"/>
        <v>12.225000000000001</v>
      </c>
      <c r="X12" s="41">
        <f t="shared" si="13"/>
        <v>30</v>
      </c>
      <c r="Y12" s="41">
        <f t="shared" si="14"/>
        <v>0</v>
      </c>
      <c r="Z12" s="41">
        <f t="shared" si="15"/>
        <v>0</v>
      </c>
      <c r="AA12" s="42">
        <f t="shared" si="16"/>
        <v>42.225000000000001</v>
      </c>
    </row>
    <row r="13" spans="1:27">
      <c r="A13" s="318"/>
      <c r="B13" s="283" t="s">
        <v>249</v>
      </c>
      <c r="C13" s="338" t="s">
        <v>277</v>
      </c>
      <c r="D13" s="49" t="s">
        <v>75</v>
      </c>
      <c r="E13" s="50" t="s">
        <v>126</v>
      </c>
      <c r="F13" s="286" t="s">
        <v>247</v>
      </c>
      <c r="G13" s="32">
        <v>47.19</v>
      </c>
      <c r="H13" s="32">
        <v>120</v>
      </c>
      <c r="I13" s="32">
        <f t="shared" si="8"/>
        <v>72.81</v>
      </c>
      <c r="J13" s="51" t="s">
        <v>4</v>
      </c>
      <c r="K13" s="52" t="s">
        <v>5</v>
      </c>
      <c r="L13" s="53" t="s">
        <v>6</v>
      </c>
      <c r="M13" s="35"/>
      <c r="N13" s="36"/>
      <c r="O13" s="37">
        <v>0</v>
      </c>
      <c r="P13" s="37">
        <v>120</v>
      </c>
      <c r="Q13" s="37"/>
      <c r="R13" s="37"/>
      <c r="S13" s="38">
        <f t="shared" si="9"/>
        <v>120</v>
      </c>
      <c r="T13" s="39">
        <v>0.75</v>
      </c>
      <c r="U13" s="40">
        <f t="shared" si="10"/>
        <v>0</v>
      </c>
      <c r="V13" s="41">
        <f t="shared" si="11"/>
        <v>0</v>
      </c>
      <c r="W13" s="41">
        <f t="shared" si="12"/>
        <v>0</v>
      </c>
      <c r="X13" s="41">
        <f t="shared" si="13"/>
        <v>90</v>
      </c>
      <c r="Y13" s="41">
        <f t="shared" si="14"/>
        <v>0</v>
      </c>
      <c r="Z13" s="41">
        <f t="shared" si="15"/>
        <v>0</v>
      </c>
      <c r="AA13" s="42">
        <f t="shared" si="16"/>
        <v>90</v>
      </c>
    </row>
    <row r="14" spans="1:27" ht="28.5">
      <c r="A14" s="318"/>
      <c r="B14" s="283" t="s">
        <v>249</v>
      </c>
      <c r="C14" s="338" t="s">
        <v>277</v>
      </c>
      <c r="D14" s="49" t="s">
        <v>76</v>
      </c>
      <c r="E14" s="50" t="s">
        <v>195</v>
      </c>
      <c r="F14" s="286" t="s">
        <v>247</v>
      </c>
      <c r="G14" s="32">
        <v>15</v>
      </c>
      <c r="H14" s="32">
        <v>4.7</v>
      </c>
      <c r="I14" s="32">
        <f t="shared" si="8"/>
        <v>-10.3</v>
      </c>
      <c r="J14" s="54" t="s">
        <v>4</v>
      </c>
      <c r="K14" s="55" t="s">
        <v>5</v>
      </c>
      <c r="L14" s="56" t="s">
        <v>6</v>
      </c>
      <c r="M14" s="35"/>
      <c r="N14" s="36"/>
      <c r="O14" s="37">
        <v>3.7</v>
      </c>
      <c r="P14" s="37">
        <v>1</v>
      </c>
      <c r="Q14" s="37"/>
      <c r="R14" s="37"/>
      <c r="S14" s="38">
        <f t="shared" si="9"/>
        <v>4.7</v>
      </c>
      <c r="T14" s="39">
        <v>0.75</v>
      </c>
      <c r="U14" s="40">
        <f t="shared" si="10"/>
        <v>0</v>
      </c>
      <c r="V14" s="41">
        <f t="shared" si="11"/>
        <v>0</v>
      </c>
      <c r="W14" s="41">
        <f t="shared" si="12"/>
        <v>2.7750000000000004</v>
      </c>
      <c r="X14" s="41">
        <f t="shared" si="13"/>
        <v>0.75</v>
      </c>
      <c r="Y14" s="41">
        <f t="shared" si="14"/>
        <v>0</v>
      </c>
      <c r="Z14" s="41">
        <f t="shared" si="15"/>
        <v>0</v>
      </c>
      <c r="AA14" s="42">
        <f t="shared" si="16"/>
        <v>3.5250000000000004</v>
      </c>
    </row>
    <row r="15" spans="1:27">
      <c r="A15" s="279"/>
      <c r="B15" s="283" t="s">
        <v>249</v>
      </c>
      <c r="C15" s="338" t="s">
        <v>277</v>
      </c>
      <c r="D15" s="172" t="s">
        <v>77</v>
      </c>
      <c r="E15" s="31" t="s">
        <v>44</v>
      </c>
      <c r="F15" s="286" t="s">
        <v>247</v>
      </c>
      <c r="G15" s="32">
        <v>18</v>
      </c>
      <c r="H15" s="32">
        <v>29.3</v>
      </c>
      <c r="I15" s="32">
        <f t="shared" si="8"/>
        <v>11.3</v>
      </c>
      <c r="J15" s="27" t="s">
        <v>4</v>
      </c>
      <c r="K15" s="33" t="s">
        <v>5</v>
      </c>
      <c r="L15" s="34" t="s">
        <v>6</v>
      </c>
      <c r="M15" s="35"/>
      <c r="N15" s="36"/>
      <c r="O15" s="37">
        <v>8.3000000000000007</v>
      </c>
      <c r="P15" s="37">
        <v>21</v>
      </c>
      <c r="Q15" s="37"/>
      <c r="R15" s="37"/>
      <c r="S15" s="38">
        <f t="shared" si="9"/>
        <v>29.3</v>
      </c>
      <c r="T15" s="39">
        <v>0.75</v>
      </c>
      <c r="U15" s="40">
        <f t="shared" si="10"/>
        <v>0</v>
      </c>
      <c r="V15" s="41">
        <f t="shared" si="11"/>
        <v>0</v>
      </c>
      <c r="W15" s="41">
        <f t="shared" si="12"/>
        <v>6.2250000000000005</v>
      </c>
      <c r="X15" s="41">
        <f t="shared" si="13"/>
        <v>15.75</v>
      </c>
      <c r="Y15" s="41">
        <f t="shared" si="14"/>
        <v>0</v>
      </c>
      <c r="Z15" s="41">
        <f t="shared" si="15"/>
        <v>0</v>
      </c>
      <c r="AA15" s="42">
        <f t="shared" si="16"/>
        <v>21.975000000000001</v>
      </c>
    </row>
    <row r="16" spans="1:27" ht="28.5">
      <c r="A16" s="279"/>
      <c r="B16" s="283" t="s">
        <v>249</v>
      </c>
      <c r="C16" s="338" t="s">
        <v>277</v>
      </c>
      <c r="D16" s="49" t="s">
        <v>78</v>
      </c>
      <c r="E16" s="57" t="s">
        <v>55</v>
      </c>
      <c r="F16" s="286" t="s">
        <v>247</v>
      </c>
      <c r="G16" s="32">
        <v>3.5089999999999999</v>
      </c>
      <c r="H16" s="32">
        <v>3.5</v>
      </c>
      <c r="I16" s="32">
        <f t="shared" si="8"/>
        <v>-8.999999999999897E-3</v>
      </c>
      <c r="J16" s="54" t="s">
        <v>4</v>
      </c>
      <c r="K16" s="55" t="s">
        <v>5</v>
      </c>
      <c r="L16" s="56" t="s">
        <v>6</v>
      </c>
      <c r="M16" s="35"/>
      <c r="N16" s="36"/>
      <c r="O16" s="37">
        <v>0</v>
      </c>
      <c r="P16" s="37">
        <v>3.5</v>
      </c>
      <c r="Q16" s="37"/>
      <c r="R16" s="37"/>
      <c r="S16" s="38">
        <f t="shared" si="9"/>
        <v>3.5</v>
      </c>
      <c r="T16" s="39">
        <v>0.75</v>
      </c>
      <c r="U16" s="40">
        <f t="shared" si="10"/>
        <v>0</v>
      </c>
      <c r="V16" s="41">
        <f t="shared" si="11"/>
        <v>0</v>
      </c>
      <c r="W16" s="41">
        <f t="shared" si="12"/>
        <v>0</v>
      </c>
      <c r="X16" s="41">
        <f t="shared" si="13"/>
        <v>2.625</v>
      </c>
      <c r="Y16" s="41">
        <f t="shared" si="14"/>
        <v>0</v>
      </c>
      <c r="Z16" s="41">
        <f t="shared" si="15"/>
        <v>0</v>
      </c>
      <c r="AA16" s="42">
        <f t="shared" si="16"/>
        <v>2.625</v>
      </c>
    </row>
    <row r="17" spans="1:27">
      <c r="A17" s="279"/>
      <c r="B17" s="283" t="s">
        <v>249</v>
      </c>
      <c r="C17" s="338" t="s">
        <v>277</v>
      </c>
      <c r="D17" s="30" t="s">
        <v>79</v>
      </c>
      <c r="E17" s="31" t="s">
        <v>50</v>
      </c>
      <c r="F17" s="286" t="s">
        <v>247</v>
      </c>
      <c r="G17" s="32">
        <v>2.7829999999999999</v>
      </c>
      <c r="H17" s="32">
        <v>3.6</v>
      </c>
      <c r="I17" s="32">
        <f t="shared" si="8"/>
        <v>0.81700000000000017</v>
      </c>
      <c r="J17" s="27" t="s">
        <v>4</v>
      </c>
      <c r="K17" s="33" t="s">
        <v>5</v>
      </c>
      <c r="L17" s="34" t="s">
        <v>8</v>
      </c>
      <c r="M17" s="35"/>
      <c r="N17" s="36"/>
      <c r="O17" s="37">
        <v>0</v>
      </c>
      <c r="P17" s="37">
        <v>3.6</v>
      </c>
      <c r="Q17" s="37"/>
      <c r="R17" s="37"/>
      <c r="S17" s="38">
        <f t="shared" si="9"/>
        <v>3.6</v>
      </c>
      <c r="T17" s="39">
        <v>0.75</v>
      </c>
      <c r="U17" s="40">
        <f t="shared" si="10"/>
        <v>0</v>
      </c>
      <c r="V17" s="41">
        <f t="shared" si="11"/>
        <v>0</v>
      </c>
      <c r="W17" s="41">
        <f t="shared" si="12"/>
        <v>0</v>
      </c>
      <c r="X17" s="41">
        <f t="shared" si="13"/>
        <v>2.7</v>
      </c>
      <c r="Y17" s="41">
        <f t="shared" si="14"/>
        <v>0</v>
      </c>
      <c r="Z17" s="41">
        <f t="shared" si="15"/>
        <v>0</v>
      </c>
      <c r="AA17" s="42">
        <f t="shared" si="16"/>
        <v>2.7</v>
      </c>
    </row>
    <row r="18" spans="1:27">
      <c r="A18" s="59"/>
      <c r="B18" s="283" t="s">
        <v>249</v>
      </c>
      <c r="C18" s="338" t="s">
        <v>277</v>
      </c>
      <c r="D18" s="58" t="s">
        <v>80</v>
      </c>
      <c r="E18" s="50" t="s">
        <v>51</v>
      </c>
      <c r="F18" s="286" t="s">
        <v>247</v>
      </c>
      <c r="G18" s="32">
        <v>1.7430000000000001</v>
      </c>
      <c r="H18" s="32">
        <v>2.9</v>
      </c>
      <c r="I18" s="32">
        <f t="shared" si="8"/>
        <v>1.1569999999999998</v>
      </c>
      <c r="J18" s="27" t="s">
        <v>4</v>
      </c>
      <c r="K18" s="33" t="s">
        <v>5</v>
      </c>
      <c r="L18" s="34" t="s">
        <v>8</v>
      </c>
      <c r="M18" s="35"/>
      <c r="N18" s="36"/>
      <c r="O18" s="37">
        <v>0</v>
      </c>
      <c r="P18" s="37">
        <v>2.9</v>
      </c>
      <c r="Q18" s="37"/>
      <c r="R18" s="37"/>
      <c r="S18" s="38">
        <f t="shared" si="9"/>
        <v>2.9</v>
      </c>
      <c r="T18" s="39">
        <v>0.75</v>
      </c>
      <c r="U18" s="40">
        <f t="shared" si="10"/>
        <v>0</v>
      </c>
      <c r="V18" s="41">
        <f t="shared" si="11"/>
        <v>0</v>
      </c>
      <c r="W18" s="41">
        <f t="shared" si="12"/>
        <v>0</v>
      </c>
      <c r="X18" s="41">
        <f t="shared" si="13"/>
        <v>2.1749999999999998</v>
      </c>
      <c r="Y18" s="41">
        <f t="shared" si="14"/>
        <v>0</v>
      </c>
      <c r="Z18" s="41">
        <f t="shared" si="15"/>
        <v>0</v>
      </c>
      <c r="AA18" s="42">
        <f t="shared" si="16"/>
        <v>2.1749999999999998</v>
      </c>
    </row>
    <row r="19" spans="1:27" ht="28.5">
      <c r="A19" s="59"/>
      <c r="B19" s="283" t="s">
        <v>249</v>
      </c>
      <c r="C19" s="305" t="s">
        <v>250</v>
      </c>
      <c r="D19" s="58" t="s">
        <v>81</v>
      </c>
      <c r="E19" s="50" t="s">
        <v>138</v>
      </c>
      <c r="F19" s="286" t="s">
        <v>247</v>
      </c>
      <c r="G19" s="32">
        <v>42.35</v>
      </c>
      <c r="H19" s="32">
        <v>114.4</v>
      </c>
      <c r="I19" s="32">
        <f t="shared" si="8"/>
        <v>72.050000000000011</v>
      </c>
      <c r="J19" s="60" t="s">
        <v>4</v>
      </c>
      <c r="K19" s="61" t="s">
        <v>5</v>
      </c>
      <c r="L19" s="34" t="s">
        <v>6</v>
      </c>
      <c r="M19" s="35"/>
      <c r="N19" s="36"/>
      <c r="O19" s="37">
        <v>4.4000000000000004</v>
      </c>
      <c r="P19" s="37">
        <v>110</v>
      </c>
      <c r="Q19" s="37"/>
      <c r="R19" s="37"/>
      <c r="S19" s="38">
        <f t="shared" si="9"/>
        <v>114.4</v>
      </c>
      <c r="T19" s="39">
        <v>0.75</v>
      </c>
      <c r="U19" s="40">
        <f t="shared" si="10"/>
        <v>0</v>
      </c>
      <c r="V19" s="41">
        <f t="shared" si="11"/>
        <v>0</v>
      </c>
      <c r="W19" s="41">
        <f t="shared" si="12"/>
        <v>3.3000000000000003</v>
      </c>
      <c r="X19" s="41">
        <f t="shared" si="13"/>
        <v>82.5</v>
      </c>
      <c r="Y19" s="41">
        <f t="shared" si="14"/>
        <v>0</v>
      </c>
      <c r="Z19" s="41">
        <f t="shared" si="15"/>
        <v>0</v>
      </c>
      <c r="AA19" s="42">
        <f t="shared" si="16"/>
        <v>85.8</v>
      </c>
    </row>
    <row r="20" spans="1:27" ht="28.5">
      <c r="A20" s="59"/>
      <c r="B20" s="352" t="s">
        <v>248</v>
      </c>
      <c r="C20" s="353"/>
      <c r="D20" s="30" t="s">
        <v>82</v>
      </c>
      <c r="E20" s="62" t="s">
        <v>139</v>
      </c>
      <c r="F20" s="286" t="s">
        <v>247</v>
      </c>
      <c r="G20" s="32">
        <v>54.45</v>
      </c>
      <c r="H20" s="32">
        <v>0</v>
      </c>
      <c r="I20" s="32">
        <f t="shared" si="8"/>
        <v>-54.45</v>
      </c>
      <c r="J20" s="63" t="s">
        <v>4</v>
      </c>
      <c r="K20" s="61" t="s">
        <v>5</v>
      </c>
      <c r="L20" s="64" t="s">
        <v>6</v>
      </c>
      <c r="M20" s="35"/>
      <c r="N20" s="36"/>
      <c r="O20" s="37"/>
      <c r="P20" s="37"/>
      <c r="Q20" s="37"/>
      <c r="R20" s="37"/>
      <c r="S20" s="38">
        <f t="shared" si="9"/>
        <v>0</v>
      </c>
      <c r="T20" s="39">
        <v>0.75</v>
      </c>
      <c r="U20" s="40">
        <f t="shared" si="10"/>
        <v>0</v>
      </c>
      <c r="V20" s="41">
        <f t="shared" si="11"/>
        <v>0</v>
      </c>
      <c r="W20" s="41">
        <f t="shared" si="12"/>
        <v>0</v>
      </c>
      <c r="X20" s="41">
        <f t="shared" si="13"/>
        <v>0</v>
      </c>
      <c r="Y20" s="41">
        <f t="shared" si="14"/>
        <v>0</v>
      </c>
      <c r="Z20" s="41">
        <f t="shared" si="15"/>
        <v>0</v>
      </c>
      <c r="AA20" s="42">
        <f t="shared" si="16"/>
        <v>0</v>
      </c>
    </row>
    <row r="21" spans="1:27" ht="28.5">
      <c r="A21" s="59"/>
      <c r="B21" s="283" t="s">
        <v>249</v>
      </c>
      <c r="C21" s="305" t="s">
        <v>250</v>
      </c>
      <c r="D21" s="325" t="s">
        <v>83</v>
      </c>
      <c r="E21" s="65" t="s">
        <v>118</v>
      </c>
      <c r="F21" s="286" t="s">
        <v>247</v>
      </c>
      <c r="G21" s="32">
        <v>43.6</v>
      </c>
      <c r="H21" s="32">
        <v>6.9</v>
      </c>
      <c r="I21" s="32">
        <f t="shared" si="8"/>
        <v>-36.700000000000003</v>
      </c>
      <c r="J21" s="66" t="s">
        <v>4</v>
      </c>
      <c r="K21" s="67" t="s">
        <v>5</v>
      </c>
      <c r="L21" s="68" t="s">
        <v>6</v>
      </c>
      <c r="M21" s="35"/>
      <c r="N21" s="36"/>
      <c r="O21" s="37">
        <v>1.9</v>
      </c>
      <c r="P21" s="37">
        <v>5</v>
      </c>
      <c r="Q21" s="37"/>
      <c r="R21" s="37"/>
      <c r="S21" s="38">
        <f t="shared" si="9"/>
        <v>6.9</v>
      </c>
      <c r="T21" s="39">
        <v>0.75</v>
      </c>
      <c r="U21" s="40">
        <f t="shared" si="10"/>
        <v>0</v>
      </c>
      <c r="V21" s="41">
        <f t="shared" si="11"/>
        <v>0</v>
      </c>
      <c r="W21" s="41">
        <f t="shared" si="12"/>
        <v>1.4249999999999998</v>
      </c>
      <c r="X21" s="41">
        <f t="shared" si="13"/>
        <v>3.75</v>
      </c>
      <c r="Y21" s="41">
        <f t="shared" si="14"/>
        <v>0</v>
      </c>
      <c r="Z21" s="41">
        <f t="shared" si="15"/>
        <v>0</v>
      </c>
      <c r="AA21" s="42">
        <f t="shared" si="16"/>
        <v>5.1749999999999998</v>
      </c>
    </row>
    <row r="22" spans="1:27">
      <c r="A22" s="59"/>
      <c r="B22" s="283" t="s">
        <v>249</v>
      </c>
      <c r="C22" s="305" t="s">
        <v>250</v>
      </c>
      <c r="D22" s="325" t="s">
        <v>84</v>
      </c>
      <c r="E22" s="65" t="s">
        <v>119</v>
      </c>
      <c r="F22" s="286" t="s">
        <v>247</v>
      </c>
      <c r="G22" s="32">
        <v>6.05</v>
      </c>
      <c r="H22" s="32">
        <v>32.4</v>
      </c>
      <c r="I22" s="32">
        <f t="shared" si="8"/>
        <v>26.349999999999998</v>
      </c>
      <c r="J22" s="66" t="s">
        <v>4</v>
      </c>
      <c r="K22" s="67" t="s">
        <v>5</v>
      </c>
      <c r="L22" s="68" t="s">
        <v>6</v>
      </c>
      <c r="M22" s="35"/>
      <c r="N22" s="36"/>
      <c r="O22" s="37">
        <v>3.4</v>
      </c>
      <c r="P22" s="37">
        <v>29</v>
      </c>
      <c r="Q22" s="37"/>
      <c r="R22" s="37"/>
      <c r="S22" s="38">
        <f t="shared" si="9"/>
        <v>32.4</v>
      </c>
      <c r="T22" s="39">
        <v>0.75</v>
      </c>
      <c r="U22" s="40">
        <f t="shared" si="10"/>
        <v>0</v>
      </c>
      <c r="V22" s="41">
        <f t="shared" si="11"/>
        <v>0</v>
      </c>
      <c r="W22" s="41">
        <f t="shared" si="12"/>
        <v>2.5499999999999998</v>
      </c>
      <c r="X22" s="41">
        <f t="shared" si="13"/>
        <v>21.75</v>
      </c>
      <c r="Y22" s="41">
        <f t="shared" si="14"/>
        <v>0</v>
      </c>
      <c r="Z22" s="41">
        <f t="shared" si="15"/>
        <v>0</v>
      </c>
      <c r="AA22" s="42">
        <f t="shared" si="16"/>
        <v>24.3</v>
      </c>
    </row>
    <row r="23" spans="1:27" ht="28.5">
      <c r="A23" s="59"/>
      <c r="B23" s="352" t="s">
        <v>248</v>
      </c>
      <c r="C23" s="353"/>
      <c r="D23" s="30" t="s">
        <v>85</v>
      </c>
      <c r="E23" s="62" t="s">
        <v>140</v>
      </c>
      <c r="F23" s="286" t="s">
        <v>247</v>
      </c>
      <c r="G23" s="32">
        <v>20</v>
      </c>
      <c r="H23" s="32">
        <v>20</v>
      </c>
      <c r="I23" s="32">
        <f t="shared" si="8"/>
        <v>0</v>
      </c>
      <c r="J23" s="69" t="s">
        <v>4</v>
      </c>
      <c r="K23" s="61" t="s">
        <v>67</v>
      </c>
      <c r="L23" s="70" t="s">
        <v>68</v>
      </c>
      <c r="M23" s="71"/>
      <c r="N23" s="72">
        <v>0</v>
      </c>
      <c r="O23" s="73">
        <v>20</v>
      </c>
      <c r="P23" s="73"/>
      <c r="Q23" s="73"/>
      <c r="R23" s="73"/>
      <c r="S23" s="38">
        <f t="shared" ref="S23" si="17">SUM(M23:R23)</f>
        <v>20</v>
      </c>
      <c r="T23" s="39">
        <v>0.75</v>
      </c>
      <c r="U23" s="40">
        <f t="shared" ref="U23" si="18">+M23*$T23</f>
        <v>0</v>
      </c>
      <c r="V23" s="41">
        <f t="shared" si="11"/>
        <v>0</v>
      </c>
      <c r="W23" s="41">
        <f t="shared" si="12"/>
        <v>15</v>
      </c>
      <c r="X23" s="41">
        <f t="shared" si="13"/>
        <v>0</v>
      </c>
      <c r="Y23" s="41">
        <f t="shared" si="14"/>
        <v>0</v>
      </c>
      <c r="Z23" s="41">
        <f t="shared" si="15"/>
        <v>0</v>
      </c>
      <c r="AA23" s="42">
        <f t="shared" si="16"/>
        <v>15</v>
      </c>
    </row>
    <row r="24" spans="1:27" ht="63.75">
      <c r="A24" s="59"/>
      <c r="B24" s="306" t="s">
        <v>253</v>
      </c>
      <c r="C24" s="311" t="s">
        <v>251</v>
      </c>
      <c r="D24" s="30" t="s">
        <v>71</v>
      </c>
      <c r="E24" s="31" t="s">
        <v>116</v>
      </c>
      <c r="F24" s="287" t="s">
        <v>252</v>
      </c>
      <c r="G24" s="32">
        <v>9</v>
      </c>
      <c r="H24" s="32">
        <v>13.6</v>
      </c>
      <c r="I24" s="32">
        <f t="shared" si="8"/>
        <v>4.5999999999999996</v>
      </c>
      <c r="J24" s="27" t="s">
        <v>4</v>
      </c>
      <c r="K24" s="33" t="s">
        <v>5</v>
      </c>
      <c r="L24" s="74" t="s">
        <v>6</v>
      </c>
      <c r="M24" s="35"/>
      <c r="N24" s="36"/>
      <c r="O24" s="37">
        <v>0</v>
      </c>
      <c r="P24" s="37">
        <v>13.6</v>
      </c>
      <c r="Q24" s="37"/>
      <c r="R24" s="37"/>
      <c r="S24" s="38">
        <f t="shared" si="9"/>
        <v>13.6</v>
      </c>
      <c r="T24" s="39">
        <v>0.75</v>
      </c>
      <c r="U24" s="40">
        <f t="shared" si="10"/>
        <v>0</v>
      </c>
      <c r="V24" s="41">
        <f t="shared" ref="V24" si="19">+N24*$T24</f>
        <v>0</v>
      </c>
      <c r="W24" s="41">
        <f t="shared" ref="W24" si="20">+O24*$T24</f>
        <v>0</v>
      </c>
      <c r="X24" s="41">
        <f t="shared" ref="X24" si="21">+P24*$T24</f>
        <v>10.199999999999999</v>
      </c>
      <c r="Y24" s="41">
        <f t="shared" ref="Y24" si="22">+Q24*$T24</f>
        <v>0</v>
      </c>
      <c r="Z24" s="41">
        <f t="shared" ref="Z24" si="23">+R24*$T24</f>
        <v>0</v>
      </c>
      <c r="AA24" s="42">
        <f t="shared" ref="AA24" si="24">SUM(U24:Z24)</f>
        <v>10.199999999999999</v>
      </c>
    </row>
    <row r="25" spans="1:27" ht="15.75" thickBot="1">
      <c r="A25" s="101"/>
      <c r="B25" s="340"/>
      <c r="C25" s="341"/>
      <c r="D25" s="378" t="s">
        <v>124</v>
      </c>
      <c r="E25" s="379"/>
      <c r="F25" s="290"/>
      <c r="G25" s="75">
        <f>SUM(G8:G24)</f>
        <v>517.85800000000017</v>
      </c>
      <c r="H25" s="75">
        <f>SUM(H8:H24)</f>
        <v>596.45000000000005</v>
      </c>
      <c r="I25" s="75">
        <f>SUM(I8:I24)</f>
        <v>78.592000000000013</v>
      </c>
      <c r="J25" s="76"/>
      <c r="K25" s="76"/>
      <c r="L25" s="76"/>
      <c r="M25" s="77">
        <f t="shared" ref="M25:R25" si="25">SUM(M8:M24)</f>
        <v>0</v>
      </c>
      <c r="N25" s="78">
        <f t="shared" si="25"/>
        <v>0</v>
      </c>
      <c r="O25" s="78">
        <f>SUM(O8:O24)</f>
        <v>241.85000000000005</v>
      </c>
      <c r="P25" s="78">
        <f t="shared" si="25"/>
        <v>349.6</v>
      </c>
      <c r="Q25" s="78">
        <f t="shared" si="25"/>
        <v>5</v>
      </c>
      <c r="R25" s="78">
        <f t="shared" si="25"/>
        <v>0</v>
      </c>
      <c r="S25" s="79">
        <f>SUM(M25:R25)</f>
        <v>596.45000000000005</v>
      </c>
      <c r="T25" s="80"/>
      <c r="U25" s="81">
        <f t="shared" ref="U25:Z25" si="26">SUM(U8:U24)</f>
        <v>0</v>
      </c>
      <c r="V25" s="82">
        <f t="shared" si="26"/>
        <v>0</v>
      </c>
      <c r="W25" s="82">
        <f t="shared" si="26"/>
        <v>211.07000000000002</v>
      </c>
      <c r="X25" s="82">
        <f t="shared" si="26"/>
        <v>262.2</v>
      </c>
      <c r="Y25" s="82">
        <f t="shared" si="26"/>
        <v>3.75</v>
      </c>
      <c r="Z25" s="82">
        <f t="shared" si="26"/>
        <v>0</v>
      </c>
      <c r="AA25" s="83">
        <f>SUM(U25:Z25)</f>
        <v>477.02</v>
      </c>
    </row>
    <row r="26" spans="1:27">
      <c r="A26" s="59" t="s">
        <v>121</v>
      </c>
      <c r="B26" s="340"/>
      <c r="C26" s="341"/>
      <c r="D26" s="326" t="s">
        <v>122</v>
      </c>
      <c r="E26" s="84"/>
      <c r="F26" s="291"/>
      <c r="G26" s="85"/>
      <c r="H26" s="85"/>
      <c r="I26" s="85"/>
      <c r="J26" s="86"/>
      <c r="K26" s="86"/>
      <c r="L26" s="86"/>
      <c r="M26" s="413"/>
      <c r="N26" s="414"/>
      <c r="O26" s="414"/>
      <c r="P26" s="414"/>
      <c r="Q26" s="414"/>
      <c r="R26" s="414"/>
      <c r="S26" s="415"/>
      <c r="T26" s="29"/>
      <c r="U26" s="410"/>
      <c r="V26" s="411"/>
      <c r="W26" s="411"/>
      <c r="X26" s="411"/>
      <c r="Y26" s="411"/>
      <c r="Z26" s="411"/>
      <c r="AA26" s="412"/>
    </row>
    <row r="27" spans="1:27">
      <c r="A27" s="59"/>
      <c r="B27" s="356" t="s">
        <v>248</v>
      </c>
      <c r="C27" s="357"/>
      <c r="D27" s="172" t="s">
        <v>69</v>
      </c>
      <c r="E27" s="43" t="s">
        <v>114</v>
      </c>
      <c r="F27" s="286" t="s">
        <v>247</v>
      </c>
      <c r="G27" s="32">
        <v>50</v>
      </c>
      <c r="H27" s="32">
        <v>65</v>
      </c>
      <c r="I27" s="32">
        <f t="shared" ref="I27:I29" si="27">H27-G27</f>
        <v>15</v>
      </c>
      <c r="J27" s="87" t="s">
        <v>4</v>
      </c>
      <c r="K27" s="61" t="s">
        <v>5</v>
      </c>
      <c r="L27" s="64" t="s">
        <v>6</v>
      </c>
      <c r="M27" s="35">
        <v>0</v>
      </c>
      <c r="N27" s="36">
        <v>0</v>
      </c>
      <c r="O27" s="37">
        <v>65</v>
      </c>
      <c r="P27" s="37"/>
      <c r="Q27" s="37"/>
      <c r="R27" s="37"/>
      <c r="S27" s="88">
        <f t="shared" ref="S27:S29" si="28">SUM(M27:R27)</f>
        <v>65</v>
      </c>
      <c r="T27" s="39">
        <v>0.75</v>
      </c>
      <c r="U27" s="40">
        <v>0</v>
      </c>
      <c r="V27" s="41">
        <v>0</v>
      </c>
      <c r="W27" s="41">
        <f t="shared" ref="V27:X29" si="29">+O27*$T27</f>
        <v>48.75</v>
      </c>
      <c r="X27" s="41">
        <f t="shared" si="29"/>
        <v>0</v>
      </c>
      <c r="Y27" s="41">
        <f t="shared" ref="Y27:Y29" si="30">+Q27*$T27</f>
        <v>0</v>
      </c>
      <c r="Z27" s="41">
        <f t="shared" ref="Z27:Z29" si="31">+R27*$T27</f>
        <v>0</v>
      </c>
      <c r="AA27" s="89">
        <f t="shared" ref="AA27:AA29" si="32">SUM(U27:Z27)</f>
        <v>48.75</v>
      </c>
    </row>
    <row r="28" spans="1:27" ht="63.75">
      <c r="A28" s="59"/>
      <c r="B28" s="307" t="s">
        <v>254</v>
      </c>
      <c r="C28" s="308" t="s">
        <v>255</v>
      </c>
      <c r="D28" s="172" t="s">
        <v>70</v>
      </c>
      <c r="E28" s="90" t="s">
        <v>115</v>
      </c>
      <c r="F28" s="286" t="s">
        <v>247</v>
      </c>
      <c r="G28" s="32">
        <v>163</v>
      </c>
      <c r="H28" s="32">
        <v>148</v>
      </c>
      <c r="I28" s="32">
        <f t="shared" si="27"/>
        <v>-15</v>
      </c>
      <c r="J28" s="91" t="s">
        <v>4</v>
      </c>
      <c r="K28" s="61" t="s">
        <v>5</v>
      </c>
      <c r="L28" s="64" t="s">
        <v>6</v>
      </c>
      <c r="M28" s="35"/>
      <c r="N28" s="36"/>
      <c r="O28" s="37">
        <v>61</v>
      </c>
      <c r="P28" s="37">
        <v>87</v>
      </c>
      <c r="Q28" s="37"/>
      <c r="R28" s="37"/>
      <c r="S28" s="88">
        <f t="shared" si="28"/>
        <v>148</v>
      </c>
      <c r="T28" s="39">
        <v>0.75</v>
      </c>
      <c r="U28" s="40">
        <f t="shared" ref="U28:U29" si="33">+M28*$T28</f>
        <v>0</v>
      </c>
      <c r="V28" s="41">
        <f t="shared" si="29"/>
        <v>0</v>
      </c>
      <c r="W28" s="41">
        <f t="shared" si="29"/>
        <v>45.75</v>
      </c>
      <c r="X28" s="41">
        <f t="shared" ref="X28:X29" si="34">+P28*$T28</f>
        <v>65.25</v>
      </c>
      <c r="Y28" s="41">
        <f t="shared" si="30"/>
        <v>0</v>
      </c>
      <c r="Z28" s="41">
        <f t="shared" si="31"/>
        <v>0</v>
      </c>
      <c r="AA28" s="89">
        <f t="shared" si="32"/>
        <v>111</v>
      </c>
    </row>
    <row r="29" spans="1:27" s="3" customFormat="1" ht="63.75">
      <c r="A29" s="59"/>
      <c r="B29" s="283" t="s">
        <v>249</v>
      </c>
      <c r="C29" s="305" t="s">
        <v>328</v>
      </c>
      <c r="D29" s="30" t="s">
        <v>210</v>
      </c>
      <c r="E29" s="31" t="s">
        <v>128</v>
      </c>
      <c r="F29" s="287" t="s">
        <v>256</v>
      </c>
      <c r="G29" s="32">
        <v>0</v>
      </c>
      <c r="H29" s="32">
        <v>22</v>
      </c>
      <c r="I29" s="32">
        <f t="shared" si="27"/>
        <v>22</v>
      </c>
      <c r="J29" s="33" t="s">
        <v>4</v>
      </c>
      <c r="K29" s="33" t="s">
        <v>5</v>
      </c>
      <c r="L29" s="74" t="s">
        <v>6</v>
      </c>
      <c r="M29" s="35"/>
      <c r="N29" s="36">
        <v>0</v>
      </c>
      <c r="O29" s="37">
        <v>22</v>
      </c>
      <c r="P29" s="37"/>
      <c r="Q29" s="37"/>
      <c r="R29" s="37"/>
      <c r="S29" s="88">
        <f t="shared" si="28"/>
        <v>22</v>
      </c>
      <c r="T29" s="39">
        <v>0.75</v>
      </c>
      <c r="U29" s="40">
        <f t="shared" si="33"/>
        <v>0</v>
      </c>
      <c r="V29" s="41">
        <f t="shared" si="29"/>
        <v>0</v>
      </c>
      <c r="W29" s="41">
        <f t="shared" si="29"/>
        <v>16.5</v>
      </c>
      <c r="X29" s="41">
        <f t="shared" si="34"/>
        <v>0</v>
      </c>
      <c r="Y29" s="41">
        <f t="shared" si="30"/>
        <v>0</v>
      </c>
      <c r="Z29" s="41">
        <f t="shared" si="31"/>
        <v>0</v>
      </c>
      <c r="AA29" s="89">
        <f t="shared" si="32"/>
        <v>16.5</v>
      </c>
    </row>
    <row r="30" spans="1:27">
      <c r="A30" s="59"/>
      <c r="B30" s="340"/>
      <c r="C30" s="341"/>
      <c r="D30" s="378" t="s">
        <v>125</v>
      </c>
      <c r="E30" s="379"/>
      <c r="F30" s="292"/>
      <c r="G30" s="92">
        <f>SUM(G27:G29)</f>
        <v>213</v>
      </c>
      <c r="H30" s="92">
        <f>SUM(H27:H29)</f>
        <v>235</v>
      </c>
      <c r="I30" s="92">
        <f>SUM(I27:I29)</f>
        <v>22</v>
      </c>
      <c r="J30" s="93"/>
      <c r="K30" s="93"/>
      <c r="L30" s="94"/>
      <c r="M30" s="95">
        <f t="shared" ref="M30:R30" si="35">SUM(M26:M29)</f>
        <v>0</v>
      </c>
      <c r="N30" s="96">
        <f t="shared" si="35"/>
        <v>0</v>
      </c>
      <c r="O30" s="96">
        <f t="shared" si="35"/>
        <v>148</v>
      </c>
      <c r="P30" s="96">
        <f t="shared" si="35"/>
        <v>87</v>
      </c>
      <c r="Q30" s="96">
        <f t="shared" si="35"/>
        <v>0</v>
      </c>
      <c r="R30" s="96">
        <f t="shared" si="35"/>
        <v>0</v>
      </c>
      <c r="S30" s="97">
        <f>SUM(M30:R30)</f>
        <v>235</v>
      </c>
      <c r="T30" s="29"/>
      <c r="U30" s="98">
        <f t="shared" ref="U30:Z30" si="36">SUM(U26:U29)</f>
        <v>0</v>
      </c>
      <c r="V30" s="99">
        <f t="shared" si="36"/>
        <v>0</v>
      </c>
      <c r="W30" s="99">
        <f t="shared" si="36"/>
        <v>111</v>
      </c>
      <c r="X30" s="99">
        <f t="shared" si="36"/>
        <v>65.25</v>
      </c>
      <c r="Y30" s="99">
        <f t="shared" si="36"/>
        <v>0</v>
      </c>
      <c r="Z30" s="99">
        <f t="shared" si="36"/>
        <v>0</v>
      </c>
      <c r="AA30" s="100">
        <f>SUM(U30:Z30)</f>
        <v>176.25</v>
      </c>
    </row>
    <row r="31" spans="1:27" ht="15.75" thickBot="1">
      <c r="A31" s="101"/>
      <c r="B31" s="340"/>
      <c r="C31" s="341"/>
      <c r="D31" s="374" t="s">
        <v>10</v>
      </c>
      <c r="E31" s="375"/>
      <c r="F31" s="293"/>
      <c r="G31" s="102">
        <f>+G25+G30</f>
        <v>730.85800000000017</v>
      </c>
      <c r="H31" s="102">
        <f>+H25+H30</f>
        <v>831.45</v>
      </c>
      <c r="I31" s="102">
        <f>+I25+I30</f>
        <v>100.59200000000001</v>
      </c>
      <c r="J31" s="103"/>
      <c r="K31" s="103"/>
      <c r="L31" s="104"/>
      <c r="M31" s="105">
        <f t="shared" ref="M31:R31" si="37">+M30+M25</f>
        <v>0</v>
      </c>
      <c r="N31" s="106">
        <f t="shared" si="37"/>
        <v>0</v>
      </c>
      <c r="O31" s="106">
        <f t="shared" si="37"/>
        <v>389.85</v>
      </c>
      <c r="P31" s="106">
        <f t="shared" si="37"/>
        <v>436.6</v>
      </c>
      <c r="Q31" s="106">
        <f t="shared" si="37"/>
        <v>5</v>
      </c>
      <c r="R31" s="106">
        <f t="shared" si="37"/>
        <v>0</v>
      </c>
      <c r="S31" s="107">
        <f>SUM(M31:R31)</f>
        <v>831.45</v>
      </c>
      <c r="T31" s="108"/>
      <c r="U31" s="109">
        <f t="shared" ref="U31:Z31" si="38">+U30+U25</f>
        <v>0</v>
      </c>
      <c r="V31" s="110">
        <f t="shared" si="38"/>
        <v>0</v>
      </c>
      <c r="W31" s="110">
        <f t="shared" si="38"/>
        <v>322.07000000000005</v>
      </c>
      <c r="X31" s="110">
        <f t="shared" si="38"/>
        <v>327.45</v>
      </c>
      <c r="Y31" s="110">
        <f t="shared" si="38"/>
        <v>3.75</v>
      </c>
      <c r="Z31" s="110">
        <f t="shared" si="38"/>
        <v>0</v>
      </c>
      <c r="AA31" s="111">
        <f>SUM(U31:Z31)</f>
        <v>653.27</v>
      </c>
    </row>
    <row r="32" spans="1:27">
      <c r="A32" s="59" t="s">
        <v>38</v>
      </c>
      <c r="B32" s="340"/>
      <c r="C32" s="341"/>
      <c r="D32" s="380" t="s">
        <v>123</v>
      </c>
      <c r="E32" s="381"/>
      <c r="F32" s="381"/>
      <c r="G32" s="381"/>
      <c r="H32" s="381"/>
      <c r="I32" s="381"/>
      <c r="J32" s="381"/>
      <c r="K32" s="381"/>
      <c r="L32" s="382"/>
      <c r="M32" s="413"/>
      <c r="N32" s="414"/>
      <c r="O32" s="414"/>
      <c r="P32" s="414"/>
      <c r="Q32" s="414"/>
      <c r="R32" s="414"/>
      <c r="S32" s="415"/>
      <c r="T32" s="29"/>
      <c r="U32" s="398"/>
      <c r="V32" s="399"/>
      <c r="W32" s="399"/>
      <c r="X32" s="399"/>
      <c r="Y32" s="399"/>
      <c r="Z32" s="399"/>
      <c r="AA32" s="400"/>
    </row>
    <row r="33" spans="1:27">
      <c r="A33" s="59"/>
      <c r="B33" s="340"/>
      <c r="C33" s="341"/>
      <c r="D33" s="368" t="s">
        <v>52</v>
      </c>
      <c r="E33" s="368"/>
      <c r="F33" s="368"/>
      <c r="G33" s="368"/>
      <c r="H33" s="368"/>
      <c r="I33" s="368"/>
      <c r="J33" s="368"/>
      <c r="K33" s="368"/>
      <c r="L33" s="373"/>
      <c r="M33" s="364"/>
      <c r="N33" s="365"/>
      <c r="O33" s="365"/>
      <c r="P33" s="365"/>
      <c r="Q33" s="365"/>
      <c r="R33" s="365"/>
      <c r="S33" s="416"/>
      <c r="T33" s="112"/>
      <c r="U33" s="401"/>
      <c r="V33" s="390"/>
      <c r="W33" s="390"/>
      <c r="X33" s="390"/>
      <c r="Y33" s="390"/>
      <c r="Z33" s="390"/>
      <c r="AA33" s="391"/>
    </row>
    <row r="34" spans="1:27" s="127" customFormat="1" ht="195">
      <c r="A34" s="113"/>
      <c r="B34" s="309" t="s">
        <v>259</v>
      </c>
      <c r="C34" s="308" t="s">
        <v>258</v>
      </c>
      <c r="D34" s="160" t="s">
        <v>86</v>
      </c>
      <c r="E34" s="114" t="s">
        <v>197</v>
      </c>
      <c r="F34" s="294" t="s">
        <v>257</v>
      </c>
      <c r="G34" s="115">
        <v>380</v>
      </c>
      <c r="H34" s="115">
        <v>380</v>
      </c>
      <c r="I34" s="115">
        <f t="shared" ref="I34:I35" si="39">H34-G34</f>
        <v>0</v>
      </c>
      <c r="J34" s="116" t="s">
        <v>11</v>
      </c>
      <c r="K34" s="117" t="s">
        <v>12</v>
      </c>
      <c r="L34" s="118" t="s">
        <v>65</v>
      </c>
      <c r="M34" s="119"/>
      <c r="N34" s="120">
        <v>0</v>
      </c>
      <c r="O34" s="121">
        <v>15</v>
      </c>
      <c r="P34" s="121">
        <v>55</v>
      </c>
      <c r="Q34" s="121">
        <v>310</v>
      </c>
      <c r="R34" s="121"/>
      <c r="S34" s="122">
        <f t="shared" ref="S34:S35" si="40">SUM(M34:R34)</f>
        <v>380</v>
      </c>
      <c r="T34" s="123">
        <v>1</v>
      </c>
      <c r="U34" s="124">
        <f t="shared" ref="U34" si="41">+M34*$T34</f>
        <v>0</v>
      </c>
      <c r="V34" s="125">
        <f t="shared" ref="V34:W34" si="42">+N34*$T34</f>
        <v>0</v>
      </c>
      <c r="W34" s="125">
        <f t="shared" si="42"/>
        <v>15</v>
      </c>
      <c r="X34" s="125">
        <f t="shared" ref="X34" si="43">+P34*$T34</f>
        <v>55</v>
      </c>
      <c r="Y34" s="125">
        <f t="shared" ref="Y34" si="44">+Q34*$T34</f>
        <v>310</v>
      </c>
      <c r="Z34" s="125">
        <f t="shared" ref="Z34" si="45">+R34*$T34</f>
        <v>0</v>
      </c>
      <c r="AA34" s="126">
        <f t="shared" ref="AA34:AA35" si="46">SUM(U34:Z34)</f>
        <v>380</v>
      </c>
    </row>
    <row r="35" spans="1:27" s="127" customFormat="1">
      <c r="A35" s="113"/>
      <c r="B35" s="283" t="s">
        <v>249</v>
      </c>
      <c r="C35" s="338" t="s">
        <v>277</v>
      </c>
      <c r="D35" s="30" t="s">
        <v>211</v>
      </c>
      <c r="E35" s="128" t="s">
        <v>143</v>
      </c>
      <c r="F35" s="295"/>
      <c r="G35" s="32">
        <v>0</v>
      </c>
      <c r="H35" s="32">
        <v>100</v>
      </c>
      <c r="I35" s="32">
        <f t="shared" si="39"/>
        <v>100</v>
      </c>
      <c r="J35" s="129" t="s">
        <v>11</v>
      </c>
      <c r="K35" s="129" t="s">
        <v>12</v>
      </c>
      <c r="L35" s="130" t="s">
        <v>161</v>
      </c>
      <c r="M35" s="35"/>
      <c r="N35" s="36">
        <v>0</v>
      </c>
      <c r="O35" s="37">
        <v>5</v>
      </c>
      <c r="P35" s="37">
        <v>5</v>
      </c>
      <c r="Q35" s="37">
        <v>90</v>
      </c>
      <c r="R35" s="37"/>
      <c r="S35" s="88">
        <f t="shared" si="40"/>
        <v>100</v>
      </c>
      <c r="T35" s="131">
        <v>1</v>
      </c>
      <c r="U35" s="132">
        <f t="shared" ref="U35" si="47">+M35*$T35</f>
        <v>0</v>
      </c>
      <c r="V35" s="133">
        <f t="shared" ref="V35:W35" si="48">+N35*$T35</f>
        <v>0</v>
      </c>
      <c r="W35" s="133">
        <f t="shared" si="48"/>
        <v>5</v>
      </c>
      <c r="X35" s="133">
        <f t="shared" ref="X35" si="49">+P35*$T35</f>
        <v>5</v>
      </c>
      <c r="Y35" s="133">
        <f t="shared" ref="Y35" si="50">+Q35*$T35</f>
        <v>90</v>
      </c>
      <c r="Z35" s="133">
        <f t="shared" ref="Z35" si="51">+R35*$T35</f>
        <v>0</v>
      </c>
      <c r="AA35" s="134">
        <f t="shared" si="46"/>
        <v>100</v>
      </c>
    </row>
    <row r="36" spans="1:27">
      <c r="A36" s="135"/>
      <c r="B36" s="342"/>
      <c r="C36" s="343"/>
      <c r="D36" s="368" t="s">
        <v>191</v>
      </c>
      <c r="E36" s="368"/>
      <c r="F36" s="368"/>
      <c r="G36" s="368"/>
      <c r="H36" s="368"/>
      <c r="I36" s="368"/>
      <c r="J36" s="368"/>
      <c r="K36" s="368"/>
      <c r="L36" s="373"/>
      <c r="M36" s="417"/>
      <c r="N36" s="418"/>
      <c r="O36" s="418"/>
      <c r="P36" s="418"/>
      <c r="Q36" s="418"/>
      <c r="R36" s="418"/>
      <c r="S36" s="419"/>
      <c r="T36" s="136"/>
      <c r="U36" s="402"/>
      <c r="V36" s="403"/>
      <c r="W36" s="404"/>
      <c r="X36" s="404"/>
      <c r="Y36" s="404"/>
      <c r="Z36" s="404"/>
      <c r="AA36" s="405"/>
    </row>
    <row r="37" spans="1:27" s="3" customFormat="1" ht="38.25">
      <c r="A37" s="135"/>
      <c r="B37" s="310" t="s">
        <v>260</v>
      </c>
      <c r="C37" s="308" t="s">
        <v>258</v>
      </c>
      <c r="D37" s="58" t="s">
        <v>87</v>
      </c>
      <c r="E37" s="137" t="s">
        <v>127</v>
      </c>
      <c r="F37" s="296" t="s">
        <v>261</v>
      </c>
      <c r="G37" s="32">
        <v>340</v>
      </c>
      <c r="H37" s="32">
        <v>650</v>
      </c>
      <c r="I37" s="32">
        <f t="shared" ref="I37:I40" si="52">H37-G37</f>
        <v>310</v>
      </c>
      <c r="J37" s="138" t="s">
        <v>13</v>
      </c>
      <c r="K37" s="138" t="s">
        <v>12</v>
      </c>
      <c r="L37" s="130" t="s">
        <v>62</v>
      </c>
      <c r="M37" s="35"/>
      <c r="N37" s="36">
        <v>0</v>
      </c>
      <c r="O37" s="37">
        <v>17</v>
      </c>
      <c r="P37" s="37">
        <v>5</v>
      </c>
      <c r="Q37" s="37">
        <v>20</v>
      </c>
      <c r="R37" s="37">
        <v>608</v>
      </c>
      <c r="S37" s="88">
        <f t="shared" ref="S37:S55" si="53">SUM(M37:R37)</f>
        <v>650</v>
      </c>
      <c r="T37" s="131">
        <v>1</v>
      </c>
      <c r="U37" s="132">
        <f t="shared" ref="U37:U55" si="54">+M37*$T37</f>
        <v>0</v>
      </c>
      <c r="V37" s="133">
        <f t="shared" ref="V37:W40" si="55">+N37*$T37</f>
        <v>0</v>
      </c>
      <c r="W37" s="133">
        <f t="shared" si="55"/>
        <v>17</v>
      </c>
      <c r="X37" s="133">
        <f t="shared" ref="X37:X40" si="56">+P37*$T37</f>
        <v>5</v>
      </c>
      <c r="Y37" s="133">
        <f t="shared" ref="Y37:Y40" si="57">+Q37*$T37</f>
        <v>20</v>
      </c>
      <c r="Z37" s="133">
        <f t="shared" ref="Z37:Z40" si="58">+R37*$T37</f>
        <v>608</v>
      </c>
      <c r="AA37" s="134">
        <f t="shared" ref="AA37:AA40" si="59">SUM(U37:Z37)</f>
        <v>650</v>
      </c>
    </row>
    <row r="38" spans="1:27" ht="38.25">
      <c r="A38" s="278"/>
      <c r="B38" s="310" t="s">
        <v>329</v>
      </c>
      <c r="C38" s="308" t="s">
        <v>258</v>
      </c>
      <c r="D38" s="30" t="s">
        <v>90</v>
      </c>
      <c r="E38" s="139" t="s">
        <v>168</v>
      </c>
      <c r="F38" s="297" t="s">
        <v>262</v>
      </c>
      <c r="G38" s="32">
        <v>120</v>
      </c>
      <c r="H38" s="32">
        <v>374</v>
      </c>
      <c r="I38" s="32">
        <f t="shared" si="52"/>
        <v>254</v>
      </c>
      <c r="J38" s="140" t="s">
        <v>13</v>
      </c>
      <c r="K38" s="138" t="s">
        <v>12</v>
      </c>
      <c r="L38" s="141" t="s">
        <v>62</v>
      </c>
      <c r="M38" s="35"/>
      <c r="N38" s="36">
        <v>0</v>
      </c>
      <c r="O38" s="37">
        <v>10.23</v>
      </c>
      <c r="P38" s="37">
        <v>158.01</v>
      </c>
      <c r="Q38" s="37">
        <v>205.76</v>
      </c>
      <c r="R38" s="37"/>
      <c r="S38" s="88">
        <f t="shared" ref="S38" si="60">SUM(M38:R38)</f>
        <v>374</v>
      </c>
      <c r="T38" s="131">
        <v>1</v>
      </c>
      <c r="U38" s="132">
        <f t="shared" ref="U38" si="61">+M38*$T38</f>
        <v>0</v>
      </c>
      <c r="V38" s="133">
        <f t="shared" si="55"/>
        <v>0</v>
      </c>
      <c r="W38" s="133">
        <f t="shared" si="55"/>
        <v>10.23</v>
      </c>
      <c r="X38" s="133">
        <f t="shared" si="56"/>
        <v>158.01</v>
      </c>
      <c r="Y38" s="133">
        <f t="shared" si="57"/>
        <v>205.76</v>
      </c>
      <c r="Z38" s="133">
        <f t="shared" si="58"/>
        <v>0</v>
      </c>
      <c r="AA38" s="134">
        <f t="shared" si="59"/>
        <v>374</v>
      </c>
    </row>
    <row r="39" spans="1:27" s="3" customFormat="1" ht="25.5">
      <c r="A39" s="135"/>
      <c r="B39" s="307" t="s">
        <v>265</v>
      </c>
      <c r="C39" s="305" t="s">
        <v>264</v>
      </c>
      <c r="D39" s="327" t="s">
        <v>212</v>
      </c>
      <c r="E39" s="128" t="s">
        <v>142</v>
      </c>
      <c r="F39" s="295" t="s">
        <v>263</v>
      </c>
      <c r="G39" s="32">
        <v>0</v>
      </c>
      <c r="H39" s="32">
        <v>1100</v>
      </c>
      <c r="I39" s="32">
        <f t="shared" si="52"/>
        <v>1100</v>
      </c>
      <c r="J39" s="138" t="s">
        <v>13</v>
      </c>
      <c r="K39" s="138" t="s">
        <v>12</v>
      </c>
      <c r="L39" s="130" t="s">
        <v>62</v>
      </c>
      <c r="M39" s="35"/>
      <c r="N39" s="36">
        <v>0</v>
      </c>
      <c r="O39" s="37">
        <v>3</v>
      </c>
      <c r="P39" s="37">
        <v>18</v>
      </c>
      <c r="Q39" s="37">
        <v>5</v>
      </c>
      <c r="R39" s="37">
        <v>1074</v>
      </c>
      <c r="S39" s="88">
        <f t="shared" si="53"/>
        <v>1100</v>
      </c>
      <c r="T39" s="131">
        <v>1</v>
      </c>
      <c r="U39" s="132">
        <f t="shared" si="54"/>
        <v>0</v>
      </c>
      <c r="V39" s="133">
        <f t="shared" si="55"/>
        <v>0</v>
      </c>
      <c r="W39" s="133">
        <f t="shared" si="55"/>
        <v>3</v>
      </c>
      <c r="X39" s="133">
        <f t="shared" si="56"/>
        <v>18</v>
      </c>
      <c r="Y39" s="133">
        <f t="shared" si="57"/>
        <v>5</v>
      </c>
      <c r="Z39" s="133">
        <f t="shared" si="58"/>
        <v>1074</v>
      </c>
      <c r="AA39" s="134">
        <f t="shared" si="59"/>
        <v>1100</v>
      </c>
    </row>
    <row r="40" spans="1:27" ht="76.5">
      <c r="A40" s="135"/>
      <c r="B40" s="283" t="s">
        <v>249</v>
      </c>
      <c r="C40" s="305" t="s">
        <v>328</v>
      </c>
      <c r="D40" s="328" t="s">
        <v>213</v>
      </c>
      <c r="E40" s="128" t="s">
        <v>177</v>
      </c>
      <c r="F40" s="295" t="s">
        <v>266</v>
      </c>
      <c r="G40" s="32">
        <v>0</v>
      </c>
      <c r="H40" s="32">
        <v>120</v>
      </c>
      <c r="I40" s="32">
        <f t="shared" si="52"/>
        <v>120</v>
      </c>
      <c r="J40" s="138" t="s">
        <v>13</v>
      </c>
      <c r="K40" s="138" t="s">
        <v>12</v>
      </c>
      <c r="L40" s="130" t="s">
        <v>62</v>
      </c>
      <c r="M40" s="35"/>
      <c r="N40" s="36">
        <v>0</v>
      </c>
      <c r="O40" s="37">
        <v>2.5</v>
      </c>
      <c r="P40" s="37">
        <v>0.5</v>
      </c>
      <c r="Q40" s="37">
        <v>2.5</v>
      </c>
      <c r="R40" s="37">
        <v>114.5</v>
      </c>
      <c r="S40" s="88">
        <f t="shared" si="53"/>
        <v>120</v>
      </c>
      <c r="T40" s="131">
        <v>1</v>
      </c>
      <c r="U40" s="132">
        <f t="shared" si="54"/>
        <v>0</v>
      </c>
      <c r="V40" s="133">
        <f t="shared" si="55"/>
        <v>0</v>
      </c>
      <c r="W40" s="133">
        <f t="shared" si="55"/>
        <v>2.5</v>
      </c>
      <c r="X40" s="133">
        <f t="shared" si="56"/>
        <v>0.5</v>
      </c>
      <c r="Y40" s="133">
        <f t="shared" si="57"/>
        <v>2.5</v>
      </c>
      <c r="Z40" s="133">
        <f t="shared" si="58"/>
        <v>114.5</v>
      </c>
      <c r="AA40" s="134">
        <f t="shared" si="59"/>
        <v>120</v>
      </c>
    </row>
    <row r="41" spans="1:27">
      <c r="A41" s="135"/>
      <c r="B41" s="342"/>
      <c r="C41" s="343"/>
      <c r="D41" s="369" t="s">
        <v>14</v>
      </c>
      <c r="E41" s="369"/>
      <c r="F41" s="369"/>
      <c r="G41" s="369"/>
      <c r="H41" s="369"/>
      <c r="I41" s="369"/>
      <c r="J41" s="369"/>
      <c r="K41" s="369"/>
      <c r="L41" s="369"/>
      <c r="M41" s="142"/>
      <c r="N41" s="143">
        <f>SUM(N37:N40)</f>
        <v>0</v>
      </c>
      <c r="O41" s="143">
        <f t="shared" ref="O41:S41" si="62">SUM(O37:O40)</f>
        <v>32.730000000000004</v>
      </c>
      <c r="P41" s="143">
        <f t="shared" si="62"/>
        <v>181.51</v>
      </c>
      <c r="Q41" s="143">
        <f t="shared" si="62"/>
        <v>233.26</v>
      </c>
      <c r="R41" s="143">
        <f t="shared" si="62"/>
        <v>1796.5</v>
      </c>
      <c r="S41" s="143">
        <f t="shared" si="62"/>
        <v>2244</v>
      </c>
      <c r="T41" s="144"/>
      <c r="U41" s="406"/>
      <c r="V41" s="407"/>
      <c r="W41" s="408"/>
      <c r="X41" s="408"/>
      <c r="Y41" s="408"/>
      <c r="Z41" s="408"/>
      <c r="AA41" s="409"/>
    </row>
    <row r="42" spans="1:27" ht="38.25">
      <c r="A42" s="278"/>
      <c r="B42" s="309" t="s">
        <v>268</v>
      </c>
      <c r="C42" s="312" t="s">
        <v>269</v>
      </c>
      <c r="D42" s="30" t="s">
        <v>88</v>
      </c>
      <c r="E42" s="128" t="s">
        <v>15</v>
      </c>
      <c r="F42" s="295" t="s">
        <v>267</v>
      </c>
      <c r="G42" s="32">
        <v>340</v>
      </c>
      <c r="H42" s="32">
        <v>340</v>
      </c>
      <c r="I42" s="32">
        <f t="shared" ref="I42:I43" si="63">H42-G42</f>
        <v>0</v>
      </c>
      <c r="J42" s="140" t="s">
        <v>4</v>
      </c>
      <c r="K42" s="138" t="s">
        <v>12</v>
      </c>
      <c r="L42" s="141" t="s">
        <v>62</v>
      </c>
      <c r="M42" s="35"/>
      <c r="N42" s="36">
        <v>0</v>
      </c>
      <c r="O42" s="37"/>
      <c r="P42" s="37"/>
      <c r="Q42" s="37">
        <v>0</v>
      </c>
      <c r="R42" s="37">
        <v>340</v>
      </c>
      <c r="S42" s="88">
        <f t="shared" si="53"/>
        <v>340</v>
      </c>
      <c r="T42" s="131">
        <v>1</v>
      </c>
      <c r="U42" s="132">
        <f t="shared" si="54"/>
        <v>0</v>
      </c>
      <c r="V42" s="133">
        <f t="shared" ref="V42:W43" si="64">+N42*$T42</f>
        <v>0</v>
      </c>
      <c r="W42" s="133">
        <f t="shared" si="64"/>
        <v>0</v>
      </c>
      <c r="X42" s="133">
        <f t="shared" ref="X42:X43" si="65">+P42*$T42</f>
        <v>0</v>
      </c>
      <c r="Y42" s="133">
        <f t="shared" ref="Y42:Y43" si="66">+Q42*$T42</f>
        <v>0</v>
      </c>
      <c r="Z42" s="133">
        <f t="shared" ref="Z42:Z43" si="67">+R42*$T42</f>
        <v>340</v>
      </c>
      <c r="AA42" s="134">
        <f t="shared" ref="AA42:AA43" si="68">SUM(U42:Z42)</f>
        <v>340</v>
      </c>
    </row>
    <row r="43" spans="1:27" ht="25.5">
      <c r="A43" s="135"/>
      <c r="B43" s="309" t="s">
        <v>270</v>
      </c>
      <c r="C43" s="305" t="s">
        <v>250</v>
      </c>
      <c r="D43" s="30" t="s">
        <v>89</v>
      </c>
      <c r="E43" s="128" t="s">
        <v>167</v>
      </c>
      <c r="F43" s="286" t="s">
        <v>247</v>
      </c>
      <c r="G43" s="32">
        <v>210</v>
      </c>
      <c r="H43" s="32">
        <v>135</v>
      </c>
      <c r="I43" s="32">
        <f t="shared" si="63"/>
        <v>-75</v>
      </c>
      <c r="J43" s="140" t="s">
        <v>4</v>
      </c>
      <c r="K43" s="138" t="s">
        <v>12</v>
      </c>
      <c r="L43" s="141" t="s">
        <v>62</v>
      </c>
      <c r="M43" s="35"/>
      <c r="N43" s="36">
        <v>0</v>
      </c>
      <c r="O43" s="37">
        <v>29.85</v>
      </c>
      <c r="P43" s="37">
        <v>105.18600000000001</v>
      </c>
      <c r="Q43" s="37"/>
      <c r="R43" s="37"/>
      <c r="S43" s="88">
        <f t="shared" si="53"/>
        <v>135.036</v>
      </c>
      <c r="T43" s="131">
        <v>1</v>
      </c>
      <c r="U43" s="132">
        <f t="shared" si="54"/>
        <v>0</v>
      </c>
      <c r="V43" s="133">
        <f t="shared" si="64"/>
        <v>0</v>
      </c>
      <c r="W43" s="133">
        <f t="shared" si="64"/>
        <v>29.85</v>
      </c>
      <c r="X43" s="133">
        <f t="shared" si="65"/>
        <v>105.18600000000001</v>
      </c>
      <c r="Y43" s="133">
        <f t="shared" si="66"/>
        <v>0</v>
      </c>
      <c r="Z43" s="133">
        <f t="shared" si="67"/>
        <v>0</v>
      </c>
      <c r="AA43" s="134">
        <f t="shared" si="68"/>
        <v>135.036</v>
      </c>
    </row>
    <row r="44" spans="1:27" ht="63.75">
      <c r="A44" s="59"/>
      <c r="B44" s="306" t="s">
        <v>253</v>
      </c>
      <c r="C44" s="311" t="s">
        <v>251</v>
      </c>
      <c r="D44" s="30" t="s">
        <v>214</v>
      </c>
      <c r="E44" s="62" t="s">
        <v>166</v>
      </c>
      <c r="F44" s="289" t="s">
        <v>271</v>
      </c>
      <c r="G44" s="32">
        <v>0</v>
      </c>
      <c r="H44" s="32">
        <v>180</v>
      </c>
      <c r="I44" s="32">
        <f>H44-G44</f>
        <v>180</v>
      </c>
      <c r="J44" s="61" t="s">
        <v>4</v>
      </c>
      <c r="K44" s="61" t="s">
        <v>12</v>
      </c>
      <c r="L44" s="70" t="s">
        <v>62</v>
      </c>
      <c r="M44" s="35"/>
      <c r="N44" s="36">
        <v>0</v>
      </c>
      <c r="O44" s="37">
        <v>8</v>
      </c>
      <c r="P44" s="37">
        <v>92</v>
      </c>
      <c r="Q44" s="37">
        <v>80</v>
      </c>
      <c r="R44" s="37"/>
      <c r="S44" s="38">
        <f t="shared" ref="S44" si="69">SUM(M44:R44)</f>
        <v>180</v>
      </c>
      <c r="T44" s="131">
        <v>1</v>
      </c>
      <c r="U44" s="40">
        <f t="shared" ref="U44:Z44" si="70">+M44*$T44</f>
        <v>0</v>
      </c>
      <c r="V44" s="41">
        <f t="shared" si="70"/>
        <v>0</v>
      </c>
      <c r="W44" s="41">
        <f t="shared" si="70"/>
        <v>8</v>
      </c>
      <c r="X44" s="41">
        <f t="shared" si="70"/>
        <v>92</v>
      </c>
      <c r="Y44" s="41">
        <f t="shared" si="70"/>
        <v>80</v>
      </c>
      <c r="Z44" s="41">
        <f t="shared" si="70"/>
        <v>0</v>
      </c>
      <c r="AA44" s="42">
        <f t="shared" ref="AA44" si="71">SUM(U44:Z44)</f>
        <v>180</v>
      </c>
    </row>
    <row r="45" spans="1:27">
      <c r="A45" s="135"/>
      <c r="B45" s="342"/>
      <c r="C45" s="343"/>
      <c r="D45" s="369" t="s">
        <v>16</v>
      </c>
      <c r="E45" s="369"/>
      <c r="F45" s="369"/>
      <c r="G45" s="369"/>
      <c r="H45" s="369"/>
      <c r="I45" s="369"/>
      <c r="J45" s="369"/>
      <c r="K45" s="369"/>
      <c r="L45" s="369"/>
      <c r="M45" s="145"/>
      <c r="N45" s="146"/>
      <c r="O45" s="146"/>
      <c r="P45" s="146"/>
      <c r="Q45" s="146"/>
      <c r="R45" s="146"/>
      <c r="S45" s="146"/>
      <c r="T45" s="147"/>
      <c r="U45" s="425"/>
      <c r="V45" s="426"/>
      <c r="W45" s="427"/>
      <c r="X45" s="427"/>
      <c r="Y45" s="427"/>
      <c r="Z45" s="427"/>
      <c r="AA45" s="428"/>
    </row>
    <row r="46" spans="1:27" ht="28.5">
      <c r="A46" s="135"/>
      <c r="B46" s="352" t="s">
        <v>272</v>
      </c>
      <c r="C46" s="353"/>
      <c r="D46" s="148" t="s">
        <v>91</v>
      </c>
      <c r="E46" s="149" t="s">
        <v>185</v>
      </c>
      <c r="F46" s="313"/>
      <c r="G46" s="150">
        <v>5</v>
      </c>
      <c r="H46" s="150">
        <v>5.5</v>
      </c>
      <c r="I46" s="150">
        <f t="shared" ref="I46:I55" si="72">H46-G46</f>
        <v>0.5</v>
      </c>
      <c r="J46" s="151" t="s">
        <v>9</v>
      </c>
      <c r="K46" s="151" t="s">
        <v>12</v>
      </c>
      <c r="L46" s="152" t="s">
        <v>151</v>
      </c>
      <c r="M46" s="153">
        <v>5.5</v>
      </c>
      <c r="N46" s="154">
        <v>0</v>
      </c>
      <c r="O46" s="154">
        <v>0</v>
      </c>
      <c r="P46" s="154">
        <v>0</v>
      </c>
      <c r="Q46" s="154">
        <v>0</v>
      </c>
      <c r="R46" s="154">
        <v>0</v>
      </c>
      <c r="S46" s="155">
        <f t="shared" si="53"/>
        <v>5.5</v>
      </c>
      <c r="T46" s="156">
        <v>0.85</v>
      </c>
      <c r="U46" s="157">
        <f t="shared" si="54"/>
        <v>4.6749999999999998</v>
      </c>
      <c r="V46" s="158">
        <f t="shared" ref="V46:W55" si="73">+N46*$T46</f>
        <v>0</v>
      </c>
      <c r="W46" s="158">
        <f t="shared" si="73"/>
        <v>0</v>
      </c>
      <c r="X46" s="158">
        <f t="shared" ref="X46:X55" si="74">+P46*$T46</f>
        <v>0</v>
      </c>
      <c r="Y46" s="158">
        <f t="shared" ref="Y46:Y55" si="75">+Q46*$T46</f>
        <v>0</v>
      </c>
      <c r="Z46" s="158">
        <f t="shared" ref="Z46:Z55" si="76">+R46*$T46</f>
        <v>0</v>
      </c>
      <c r="AA46" s="159">
        <f t="shared" ref="AA46:AA55" si="77">SUM(U46:Z46)</f>
        <v>4.6749999999999998</v>
      </c>
    </row>
    <row r="47" spans="1:27" ht="28.5">
      <c r="A47" s="135"/>
      <c r="B47" s="283" t="s">
        <v>249</v>
      </c>
      <c r="C47" s="338" t="s">
        <v>277</v>
      </c>
      <c r="D47" s="160" t="s">
        <v>92</v>
      </c>
      <c r="E47" s="114" t="s">
        <v>17</v>
      </c>
      <c r="F47" s="314" t="s">
        <v>247</v>
      </c>
      <c r="G47" s="115">
        <v>10</v>
      </c>
      <c r="H47" s="115">
        <v>10</v>
      </c>
      <c r="I47" s="115">
        <f t="shared" si="72"/>
        <v>0</v>
      </c>
      <c r="J47" s="161" t="s">
        <v>9</v>
      </c>
      <c r="K47" s="161" t="s">
        <v>12</v>
      </c>
      <c r="L47" s="162" t="s">
        <v>62</v>
      </c>
      <c r="M47" s="119"/>
      <c r="N47" s="120"/>
      <c r="O47" s="121">
        <v>10</v>
      </c>
      <c r="P47" s="121"/>
      <c r="Q47" s="121"/>
      <c r="R47" s="121"/>
      <c r="S47" s="122">
        <f t="shared" si="53"/>
        <v>10</v>
      </c>
      <c r="T47" s="123">
        <v>0.85</v>
      </c>
      <c r="U47" s="124">
        <f t="shared" si="54"/>
        <v>0</v>
      </c>
      <c r="V47" s="125">
        <f t="shared" si="73"/>
        <v>0</v>
      </c>
      <c r="W47" s="125">
        <f>+O47*$T47</f>
        <v>8.5</v>
      </c>
      <c r="X47" s="125">
        <f t="shared" si="74"/>
        <v>0</v>
      </c>
      <c r="Y47" s="125">
        <f>+Q47*$T47</f>
        <v>0</v>
      </c>
      <c r="Z47" s="125">
        <f t="shared" si="76"/>
        <v>0</v>
      </c>
      <c r="AA47" s="126">
        <f t="shared" si="77"/>
        <v>8.5</v>
      </c>
    </row>
    <row r="48" spans="1:27" ht="30">
      <c r="A48" s="278"/>
      <c r="B48" s="283" t="s">
        <v>249</v>
      </c>
      <c r="C48" s="305" t="s">
        <v>250</v>
      </c>
      <c r="D48" s="160" t="s">
        <v>117</v>
      </c>
      <c r="E48" s="114" t="s">
        <v>18</v>
      </c>
      <c r="F48" s="294" t="s">
        <v>274</v>
      </c>
      <c r="G48" s="115">
        <v>15</v>
      </c>
      <c r="H48" s="115">
        <v>25.3</v>
      </c>
      <c r="I48" s="115">
        <f t="shared" si="72"/>
        <v>10.3</v>
      </c>
      <c r="J48" s="161" t="s">
        <v>204</v>
      </c>
      <c r="K48" s="161" t="s">
        <v>12</v>
      </c>
      <c r="L48" s="162" t="s">
        <v>62</v>
      </c>
      <c r="M48" s="119"/>
      <c r="N48" s="120">
        <v>0</v>
      </c>
      <c r="O48" s="121">
        <v>25.3</v>
      </c>
      <c r="P48" s="121"/>
      <c r="Q48" s="121"/>
      <c r="R48" s="121"/>
      <c r="S48" s="122">
        <f t="shared" si="53"/>
        <v>25.3</v>
      </c>
      <c r="T48" s="123">
        <v>0.85</v>
      </c>
      <c r="U48" s="124">
        <f t="shared" si="54"/>
        <v>0</v>
      </c>
      <c r="V48" s="125">
        <f t="shared" si="73"/>
        <v>0</v>
      </c>
      <c r="W48" s="125">
        <f t="shared" si="73"/>
        <v>21.504999999999999</v>
      </c>
      <c r="X48" s="125">
        <f t="shared" si="74"/>
        <v>0</v>
      </c>
      <c r="Y48" s="125">
        <f t="shared" si="75"/>
        <v>0</v>
      </c>
      <c r="Z48" s="125">
        <f t="shared" si="76"/>
        <v>0</v>
      </c>
      <c r="AA48" s="126">
        <f t="shared" si="77"/>
        <v>21.504999999999999</v>
      </c>
    </row>
    <row r="49" spans="1:27" s="3" customFormat="1" ht="30">
      <c r="A49" s="278"/>
      <c r="B49" s="283" t="s">
        <v>249</v>
      </c>
      <c r="C49" s="305" t="s">
        <v>250</v>
      </c>
      <c r="D49" s="160" t="s">
        <v>93</v>
      </c>
      <c r="E49" s="114" t="s">
        <v>19</v>
      </c>
      <c r="F49" s="294" t="s">
        <v>275</v>
      </c>
      <c r="G49" s="115">
        <v>10</v>
      </c>
      <c r="H49" s="115">
        <v>10</v>
      </c>
      <c r="I49" s="115">
        <f t="shared" si="72"/>
        <v>0</v>
      </c>
      <c r="J49" s="161" t="s">
        <v>7</v>
      </c>
      <c r="K49" s="161" t="s">
        <v>12</v>
      </c>
      <c r="L49" s="162" t="s">
        <v>62</v>
      </c>
      <c r="M49" s="119"/>
      <c r="N49" s="120"/>
      <c r="O49" s="121"/>
      <c r="P49" s="121"/>
      <c r="Q49" s="121">
        <v>10</v>
      </c>
      <c r="R49" s="121"/>
      <c r="S49" s="122">
        <f t="shared" si="53"/>
        <v>10</v>
      </c>
      <c r="T49" s="123">
        <v>0.85</v>
      </c>
      <c r="U49" s="124">
        <f t="shared" si="54"/>
        <v>0</v>
      </c>
      <c r="V49" s="125">
        <f t="shared" si="73"/>
        <v>0</v>
      </c>
      <c r="W49" s="125">
        <f t="shared" si="73"/>
        <v>0</v>
      </c>
      <c r="X49" s="125">
        <f t="shared" si="74"/>
        <v>0</v>
      </c>
      <c r="Y49" s="125">
        <f t="shared" si="75"/>
        <v>8.5</v>
      </c>
      <c r="Z49" s="125">
        <f t="shared" si="76"/>
        <v>0</v>
      </c>
      <c r="AA49" s="126">
        <f t="shared" si="77"/>
        <v>8.5</v>
      </c>
    </row>
    <row r="50" spans="1:27" s="3" customFormat="1" ht="45">
      <c r="A50" s="278"/>
      <c r="B50" s="283" t="s">
        <v>249</v>
      </c>
      <c r="C50" s="312" t="s">
        <v>273</v>
      </c>
      <c r="D50" s="160" t="s">
        <v>215</v>
      </c>
      <c r="E50" s="114" t="s">
        <v>129</v>
      </c>
      <c r="F50" s="294" t="s">
        <v>276</v>
      </c>
      <c r="G50" s="115">
        <v>0</v>
      </c>
      <c r="H50" s="115">
        <v>5</v>
      </c>
      <c r="I50" s="115">
        <f t="shared" si="72"/>
        <v>5</v>
      </c>
      <c r="J50" s="161" t="s">
        <v>130</v>
      </c>
      <c r="K50" s="161" t="s">
        <v>12</v>
      </c>
      <c r="L50" s="162" t="s">
        <v>62</v>
      </c>
      <c r="M50" s="119"/>
      <c r="N50" s="120"/>
      <c r="O50" s="121">
        <v>5</v>
      </c>
      <c r="P50" s="121"/>
      <c r="Q50" s="121"/>
      <c r="R50" s="121"/>
      <c r="S50" s="122">
        <f t="shared" si="53"/>
        <v>5</v>
      </c>
      <c r="T50" s="123">
        <v>0.85</v>
      </c>
      <c r="U50" s="124">
        <f t="shared" si="54"/>
        <v>0</v>
      </c>
      <c r="V50" s="125">
        <f t="shared" si="73"/>
        <v>0</v>
      </c>
      <c r="W50" s="125">
        <f t="shared" si="73"/>
        <v>4.25</v>
      </c>
      <c r="X50" s="125">
        <f t="shared" si="74"/>
        <v>0</v>
      </c>
      <c r="Y50" s="125">
        <f t="shared" si="75"/>
        <v>0</v>
      </c>
      <c r="Z50" s="125">
        <f t="shared" si="76"/>
        <v>0</v>
      </c>
      <c r="AA50" s="126">
        <f t="shared" si="77"/>
        <v>4.25</v>
      </c>
    </row>
    <row r="51" spans="1:27" s="3" customFormat="1" ht="45">
      <c r="A51" s="278"/>
      <c r="B51" s="283" t="s">
        <v>249</v>
      </c>
      <c r="C51" s="338" t="s">
        <v>277</v>
      </c>
      <c r="D51" s="160" t="s">
        <v>216</v>
      </c>
      <c r="E51" s="114" t="s">
        <v>144</v>
      </c>
      <c r="F51" s="294" t="s">
        <v>278</v>
      </c>
      <c r="G51" s="115">
        <v>0</v>
      </c>
      <c r="H51" s="115">
        <v>2.5</v>
      </c>
      <c r="I51" s="115">
        <f t="shared" si="72"/>
        <v>2.5</v>
      </c>
      <c r="J51" s="161" t="s">
        <v>146</v>
      </c>
      <c r="K51" s="161" t="s">
        <v>12</v>
      </c>
      <c r="L51" s="162" t="s">
        <v>62</v>
      </c>
      <c r="M51" s="119"/>
      <c r="N51" s="120">
        <v>0</v>
      </c>
      <c r="O51" s="121">
        <v>2.5</v>
      </c>
      <c r="P51" s="121"/>
      <c r="Q51" s="121"/>
      <c r="R51" s="121"/>
      <c r="S51" s="122">
        <f t="shared" si="53"/>
        <v>2.5</v>
      </c>
      <c r="T51" s="123">
        <v>0.85</v>
      </c>
      <c r="U51" s="124">
        <f t="shared" si="54"/>
        <v>0</v>
      </c>
      <c r="V51" s="125">
        <f t="shared" si="73"/>
        <v>0</v>
      </c>
      <c r="W51" s="125">
        <f t="shared" si="73"/>
        <v>2.125</v>
      </c>
      <c r="X51" s="125">
        <f t="shared" si="74"/>
        <v>0</v>
      </c>
      <c r="Y51" s="125">
        <f t="shared" si="75"/>
        <v>0</v>
      </c>
      <c r="Z51" s="125">
        <f t="shared" si="76"/>
        <v>0</v>
      </c>
      <c r="AA51" s="126">
        <f t="shared" si="77"/>
        <v>2.125</v>
      </c>
    </row>
    <row r="52" spans="1:27" s="3" customFormat="1" ht="30">
      <c r="A52" s="278"/>
      <c r="B52" s="283" t="s">
        <v>249</v>
      </c>
      <c r="C52" s="338" t="s">
        <v>277</v>
      </c>
      <c r="D52" s="160" t="s">
        <v>217</v>
      </c>
      <c r="E52" s="114" t="s">
        <v>145</v>
      </c>
      <c r="F52" s="294" t="s">
        <v>279</v>
      </c>
      <c r="G52" s="115">
        <v>0</v>
      </c>
      <c r="H52" s="115">
        <v>10</v>
      </c>
      <c r="I52" s="115">
        <f t="shared" si="72"/>
        <v>10</v>
      </c>
      <c r="J52" s="161" t="s">
        <v>146</v>
      </c>
      <c r="K52" s="161" t="s">
        <v>12</v>
      </c>
      <c r="L52" s="162" t="s">
        <v>62</v>
      </c>
      <c r="M52" s="119"/>
      <c r="N52" s="120"/>
      <c r="O52" s="121">
        <v>8.1999999999999993</v>
      </c>
      <c r="P52" s="121">
        <v>1.8</v>
      </c>
      <c r="Q52" s="121"/>
      <c r="R52" s="121"/>
      <c r="S52" s="122">
        <f t="shared" si="53"/>
        <v>10</v>
      </c>
      <c r="T52" s="123">
        <v>0.85</v>
      </c>
      <c r="U52" s="124">
        <f t="shared" si="54"/>
        <v>0</v>
      </c>
      <c r="V52" s="125">
        <f t="shared" si="73"/>
        <v>0</v>
      </c>
      <c r="W52" s="125">
        <f t="shared" si="73"/>
        <v>6.9699999999999989</v>
      </c>
      <c r="X52" s="125">
        <f t="shared" si="74"/>
        <v>1.53</v>
      </c>
      <c r="Y52" s="125">
        <f t="shared" si="75"/>
        <v>0</v>
      </c>
      <c r="Z52" s="125">
        <f t="shared" si="76"/>
        <v>0</v>
      </c>
      <c r="AA52" s="126">
        <f t="shared" si="77"/>
        <v>8.4999999999999982</v>
      </c>
    </row>
    <row r="53" spans="1:27" s="3" customFormat="1" ht="28.5">
      <c r="A53" s="278"/>
      <c r="B53" s="283" t="s">
        <v>249</v>
      </c>
      <c r="C53" s="338" t="s">
        <v>277</v>
      </c>
      <c r="D53" s="160" t="s">
        <v>218</v>
      </c>
      <c r="E53" s="114" t="s">
        <v>178</v>
      </c>
      <c r="F53" s="2" t="s">
        <v>280</v>
      </c>
      <c r="G53" s="115">
        <v>0</v>
      </c>
      <c r="H53" s="115">
        <v>1.5</v>
      </c>
      <c r="I53" s="115">
        <f t="shared" si="72"/>
        <v>1.5</v>
      </c>
      <c r="J53" s="161" t="s">
        <v>26</v>
      </c>
      <c r="K53" s="117" t="s">
        <v>12</v>
      </c>
      <c r="L53" s="162" t="s">
        <v>62</v>
      </c>
      <c r="M53" s="119"/>
      <c r="N53" s="120">
        <v>0</v>
      </c>
      <c r="O53" s="121">
        <v>1.5</v>
      </c>
      <c r="P53" s="121"/>
      <c r="Q53" s="121"/>
      <c r="R53" s="121"/>
      <c r="S53" s="122">
        <f t="shared" si="53"/>
        <v>1.5</v>
      </c>
      <c r="T53" s="123">
        <v>0.85</v>
      </c>
      <c r="U53" s="124">
        <f t="shared" si="54"/>
        <v>0</v>
      </c>
      <c r="V53" s="125">
        <f t="shared" si="73"/>
        <v>0</v>
      </c>
      <c r="W53" s="125">
        <f t="shared" si="73"/>
        <v>1.2749999999999999</v>
      </c>
      <c r="X53" s="125">
        <f t="shared" si="74"/>
        <v>0</v>
      </c>
      <c r="Y53" s="125">
        <f t="shared" si="75"/>
        <v>0</v>
      </c>
      <c r="Z53" s="125">
        <f t="shared" si="76"/>
        <v>0</v>
      </c>
      <c r="AA53" s="126">
        <f t="shared" si="77"/>
        <v>1.2749999999999999</v>
      </c>
    </row>
    <row r="54" spans="1:27" s="3" customFormat="1" ht="28.5">
      <c r="A54" s="278"/>
      <c r="B54" s="283" t="s">
        <v>249</v>
      </c>
      <c r="C54" s="338" t="s">
        <v>277</v>
      </c>
      <c r="D54" s="160" t="s">
        <v>219</v>
      </c>
      <c r="E54" s="114" t="s">
        <v>131</v>
      </c>
      <c r="F54" s="2" t="s">
        <v>281</v>
      </c>
      <c r="G54" s="115">
        <v>0</v>
      </c>
      <c r="H54" s="115">
        <v>7</v>
      </c>
      <c r="I54" s="115">
        <f t="shared" si="72"/>
        <v>7</v>
      </c>
      <c r="J54" s="161" t="s">
        <v>26</v>
      </c>
      <c r="K54" s="117" t="s">
        <v>12</v>
      </c>
      <c r="L54" s="162" t="s">
        <v>62</v>
      </c>
      <c r="M54" s="119"/>
      <c r="N54" s="120">
        <v>0</v>
      </c>
      <c r="O54" s="120">
        <v>7</v>
      </c>
      <c r="P54" s="121"/>
      <c r="Q54" s="121"/>
      <c r="R54" s="121"/>
      <c r="S54" s="122">
        <f t="shared" si="53"/>
        <v>7</v>
      </c>
      <c r="T54" s="123">
        <v>0.85</v>
      </c>
      <c r="U54" s="124">
        <f t="shared" si="54"/>
        <v>0</v>
      </c>
      <c r="V54" s="125">
        <f>+N54*$T54</f>
        <v>0</v>
      </c>
      <c r="W54" s="125">
        <f t="shared" si="73"/>
        <v>5.95</v>
      </c>
      <c r="X54" s="125">
        <f t="shared" si="74"/>
        <v>0</v>
      </c>
      <c r="Y54" s="125">
        <f t="shared" si="75"/>
        <v>0</v>
      </c>
      <c r="Z54" s="125">
        <f t="shared" si="76"/>
        <v>0</v>
      </c>
      <c r="AA54" s="126">
        <f t="shared" si="77"/>
        <v>5.95</v>
      </c>
    </row>
    <row r="55" spans="1:27" ht="28.5">
      <c r="A55" s="278"/>
      <c r="B55" s="283" t="s">
        <v>249</v>
      </c>
      <c r="C55" s="338" t="s">
        <v>249</v>
      </c>
      <c r="D55" s="160" t="s">
        <v>220</v>
      </c>
      <c r="E55" s="114" t="s">
        <v>132</v>
      </c>
      <c r="F55" s="2" t="s">
        <v>282</v>
      </c>
      <c r="G55" s="115">
        <v>0</v>
      </c>
      <c r="H55" s="115">
        <v>5</v>
      </c>
      <c r="I55" s="115">
        <f t="shared" si="72"/>
        <v>5</v>
      </c>
      <c r="J55" s="161" t="s">
        <v>26</v>
      </c>
      <c r="K55" s="117" t="s">
        <v>12</v>
      </c>
      <c r="L55" s="162" t="s">
        <v>62</v>
      </c>
      <c r="M55" s="119"/>
      <c r="N55" s="120">
        <v>0</v>
      </c>
      <c r="O55" s="121">
        <v>5</v>
      </c>
      <c r="P55" s="121"/>
      <c r="Q55" s="121"/>
      <c r="R55" s="121"/>
      <c r="S55" s="163">
        <f t="shared" si="53"/>
        <v>5</v>
      </c>
      <c r="T55" s="123">
        <v>0.85</v>
      </c>
      <c r="U55" s="124">
        <f t="shared" si="54"/>
        <v>0</v>
      </c>
      <c r="V55" s="125">
        <f t="shared" si="73"/>
        <v>0</v>
      </c>
      <c r="W55" s="125">
        <f t="shared" si="73"/>
        <v>4.25</v>
      </c>
      <c r="X55" s="125">
        <f t="shared" si="74"/>
        <v>0</v>
      </c>
      <c r="Y55" s="125">
        <f t="shared" si="75"/>
        <v>0</v>
      </c>
      <c r="Z55" s="125">
        <f t="shared" si="76"/>
        <v>0</v>
      </c>
      <c r="AA55" s="126">
        <f t="shared" si="77"/>
        <v>4.25</v>
      </c>
    </row>
    <row r="56" spans="1:27" ht="15.75" thickBot="1">
      <c r="A56" s="135"/>
      <c r="B56" s="342"/>
      <c r="C56" s="343"/>
      <c r="D56" s="374" t="s">
        <v>20</v>
      </c>
      <c r="E56" s="375"/>
      <c r="F56" s="293"/>
      <c r="G56" s="164">
        <f>SUM(G34:G35,G37:G40,G42:G44,G46:G55)</f>
        <v>1430</v>
      </c>
      <c r="H56" s="164">
        <f>SUM(H34:H35,H37:H40,H42:H44,H46:H55)</f>
        <v>3460.8</v>
      </c>
      <c r="I56" s="164">
        <f>SUM(I34:I35,I37:I40,I42:I44,I46:I55)</f>
        <v>2030.8</v>
      </c>
      <c r="J56" s="165"/>
      <c r="K56" s="166"/>
      <c r="L56" s="167"/>
      <c r="M56" s="109">
        <f t="shared" ref="M56:S56" si="78">SUM(M34:M35,M37:M40,M42:M44,M46:M55)</f>
        <v>5.5</v>
      </c>
      <c r="N56" s="110">
        <f t="shared" si="78"/>
        <v>0</v>
      </c>
      <c r="O56" s="110">
        <f t="shared" si="78"/>
        <v>155.07999999999998</v>
      </c>
      <c r="P56" s="110">
        <f t="shared" si="78"/>
        <v>440.49600000000004</v>
      </c>
      <c r="Q56" s="110">
        <f t="shared" si="78"/>
        <v>723.26</v>
      </c>
      <c r="R56" s="110">
        <f t="shared" si="78"/>
        <v>2136.5</v>
      </c>
      <c r="S56" s="111">
        <f t="shared" si="78"/>
        <v>3460.8360000000002</v>
      </c>
      <c r="T56" s="168"/>
      <c r="U56" s="109">
        <f t="shared" ref="U56:AA56" si="79">SUM(U34:U35,U37:U40,U42:U44,U46:U55)</f>
        <v>4.6749999999999998</v>
      </c>
      <c r="V56" s="110">
        <f t="shared" si="79"/>
        <v>0</v>
      </c>
      <c r="W56" s="110">
        <f t="shared" si="79"/>
        <v>145.405</v>
      </c>
      <c r="X56" s="110">
        <f t="shared" si="79"/>
        <v>440.226</v>
      </c>
      <c r="Y56" s="110">
        <f t="shared" si="79"/>
        <v>721.76</v>
      </c>
      <c r="Z56" s="110">
        <f t="shared" si="79"/>
        <v>2136.5</v>
      </c>
      <c r="AA56" s="111">
        <f t="shared" si="79"/>
        <v>3448.5660000000003</v>
      </c>
    </row>
    <row r="57" spans="1:27">
      <c r="A57" s="319" t="s">
        <v>40</v>
      </c>
      <c r="B57" s="332"/>
      <c r="C57" s="333"/>
      <c r="D57" s="376" t="s">
        <v>194</v>
      </c>
      <c r="E57" s="377"/>
      <c r="F57" s="377"/>
      <c r="G57" s="377"/>
      <c r="H57" s="377"/>
      <c r="I57" s="377"/>
      <c r="J57" s="377"/>
      <c r="K57" s="377"/>
      <c r="L57" s="377"/>
      <c r="M57" s="169"/>
      <c r="N57" s="169"/>
      <c r="O57" s="169"/>
      <c r="P57" s="169"/>
      <c r="Q57" s="169"/>
      <c r="R57" s="169"/>
      <c r="S57" s="169"/>
      <c r="T57" s="170"/>
      <c r="U57" s="392"/>
      <c r="V57" s="392"/>
      <c r="W57" s="392"/>
      <c r="X57" s="392"/>
      <c r="Y57" s="392"/>
      <c r="Z57" s="392"/>
      <c r="AA57" s="393"/>
    </row>
    <row r="58" spans="1:27">
      <c r="A58" s="135"/>
      <c r="B58" s="342"/>
      <c r="C58" s="343"/>
      <c r="D58" s="368" t="s">
        <v>21</v>
      </c>
      <c r="E58" s="368"/>
      <c r="F58" s="368"/>
      <c r="G58" s="368"/>
      <c r="H58" s="368"/>
      <c r="I58" s="368"/>
      <c r="J58" s="368"/>
      <c r="K58" s="368"/>
      <c r="L58" s="368"/>
      <c r="M58" s="364"/>
      <c r="N58" s="365"/>
      <c r="O58" s="365"/>
      <c r="P58" s="365"/>
      <c r="Q58" s="365"/>
      <c r="R58" s="365"/>
      <c r="S58" s="365"/>
      <c r="T58" s="171"/>
      <c r="U58" s="390"/>
      <c r="V58" s="390"/>
      <c r="W58" s="390"/>
      <c r="X58" s="390"/>
      <c r="Y58" s="390"/>
      <c r="Z58" s="390"/>
      <c r="AA58" s="391"/>
    </row>
    <row r="59" spans="1:27" ht="25.5">
      <c r="A59" s="320"/>
      <c r="B59" s="283" t="s">
        <v>249</v>
      </c>
      <c r="C59" s="308" t="s">
        <v>284</v>
      </c>
      <c r="D59" s="172" t="s">
        <v>94</v>
      </c>
      <c r="E59" s="31" t="s">
        <v>22</v>
      </c>
      <c r="F59" s="287" t="s">
        <v>283</v>
      </c>
      <c r="G59" s="32">
        <v>5</v>
      </c>
      <c r="H59" s="32">
        <v>5</v>
      </c>
      <c r="I59" s="32">
        <f t="shared" ref="I59:I74" si="80">H59-G59</f>
        <v>0</v>
      </c>
      <c r="J59" s="33" t="s">
        <v>9</v>
      </c>
      <c r="K59" s="173" t="s">
        <v>160</v>
      </c>
      <c r="L59" s="34" t="s">
        <v>161</v>
      </c>
      <c r="M59" s="35"/>
      <c r="N59" s="36">
        <v>0</v>
      </c>
      <c r="O59" s="37">
        <v>5</v>
      </c>
      <c r="P59" s="37"/>
      <c r="Q59" s="37"/>
      <c r="R59" s="37"/>
      <c r="S59" s="88">
        <f t="shared" ref="S59:S74" si="81">SUM(M59:R59)</f>
        <v>5</v>
      </c>
      <c r="T59" s="39">
        <v>0.75</v>
      </c>
      <c r="U59" s="132">
        <f>+M59*$T59</f>
        <v>0</v>
      </c>
      <c r="V59" s="133">
        <f>+N59*$T59</f>
        <v>0</v>
      </c>
      <c r="W59" s="133">
        <f>+O59*$T59</f>
        <v>3.75</v>
      </c>
      <c r="X59" s="133">
        <f t="shared" ref="X59" si="82">+P59*$T59</f>
        <v>0</v>
      </c>
      <c r="Y59" s="133">
        <f t="shared" ref="Y59" si="83">+Q59*$T59</f>
        <v>0</v>
      </c>
      <c r="Z59" s="133">
        <f t="shared" ref="Z59" si="84">+R59*$T59</f>
        <v>0</v>
      </c>
      <c r="AA59" s="174">
        <f t="shared" ref="AA59:AA87" si="85">SUM(U59:Z59)</f>
        <v>3.75</v>
      </c>
    </row>
    <row r="60" spans="1:27" ht="35.25" customHeight="1">
      <c r="A60" s="59"/>
      <c r="B60" s="283" t="s">
        <v>249</v>
      </c>
      <c r="C60" s="338" t="s">
        <v>277</v>
      </c>
      <c r="D60" s="172" t="s">
        <v>95</v>
      </c>
      <c r="E60" s="31" t="s">
        <v>198</v>
      </c>
      <c r="F60" s="287" t="s">
        <v>285</v>
      </c>
      <c r="G60" s="32">
        <v>7</v>
      </c>
      <c r="H60" s="32">
        <v>15</v>
      </c>
      <c r="I60" s="32">
        <f t="shared" si="80"/>
        <v>8</v>
      </c>
      <c r="J60" s="33" t="s">
        <v>9</v>
      </c>
      <c r="K60" s="173" t="s">
        <v>57</v>
      </c>
      <c r="L60" s="34" t="s">
        <v>161</v>
      </c>
      <c r="M60" s="35"/>
      <c r="N60" s="36"/>
      <c r="O60" s="37">
        <v>10.199999999999999</v>
      </c>
      <c r="P60" s="37">
        <v>4.8</v>
      </c>
      <c r="Q60" s="37"/>
      <c r="R60" s="37"/>
      <c r="S60" s="88">
        <f t="shared" si="81"/>
        <v>15</v>
      </c>
      <c r="T60" s="39">
        <v>0.9</v>
      </c>
      <c r="U60" s="132">
        <f>+M60*$T60</f>
        <v>0</v>
      </c>
      <c r="V60" s="133">
        <f t="shared" ref="V60:W76" si="86">+N60*$T60</f>
        <v>0</v>
      </c>
      <c r="W60" s="133">
        <f t="shared" si="86"/>
        <v>9.18</v>
      </c>
      <c r="X60" s="133">
        <f t="shared" ref="X60:X74" si="87">+P60*$T60</f>
        <v>4.32</v>
      </c>
      <c r="Y60" s="133">
        <f t="shared" ref="Y60:Y74" si="88">+Q60*$T60</f>
        <v>0</v>
      </c>
      <c r="Z60" s="133">
        <f t="shared" ref="Z60:Z74" si="89">+R60*$T60</f>
        <v>0</v>
      </c>
      <c r="AA60" s="174">
        <f t="shared" si="85"/>
        <v>13.5</v>
      </c>
    </row>
    <row r="61" spans="1:27">
      <c r="A61" s="59"/>
      <c r="B61" s="352" t="s">
        <v>248</v>
      </c>
      <c r="C61" s="353"/>
      <c r="D61" s="172" t="s">
        <v>96</v>
      </c>
      <c r="E61" s="31" t="s">
        <v>43</v>
      </c>
      <c r="F61" s="315" t="s">
        <v>247</v>
      </c>
      <c r="G61" s="32">
        <v>1</v>
      </c>
      <c r="H61" s="32">
        <v>5</v>
      </c>
      <c r="I61" s="32">
        <f t="shared" si="80"/>
        <v>4</v>
      </c>
      <c r="J61" s="33" t="s">
        <v>9</v>
      </c>
      <c r="K61" s="173" t="s">
        <v>57</v>
      </c>
      <c r="L61" s="34" t="s">
        <v>161</v>
      </c>
      <c r="M61" s="35"/>
      <c r="N61" s="36"/>
      <c r="O61" s="37">
        <v>3.2</v>
      </c>
      <c r="P61" s="37">
        <v>1.8</v>
      </c>
      <c r="Q61" s="37"/>
      <c r="R61" s="37"/>
      <c r="S61" s="88">
        <f t="shared" si="81"/>
        <v>5</v>
      </c>
      <c r="T61" s="39">
        <v>0.9</v>
      </c>
      <c r="U61" s="132">
        <f>+M61*$T61</f>
        <v>0</v>
      </c>
      <c r="V61" s="133">
        <f t="shared" si="86"/>
        <v>0</v>
      </c>
      <c r="W61" s="133">
        <f t="shared" si="86"/>
        <v>2.8800000000000003</v>
      </c>
      <c r="X61" s="133">
        <f t="shared" si="87"/>
        <v>1.62</v>
      </c>
      <c r="Y61" s="133">
        <f t="shared" si="88"/>
        <v>0</v>
      </c>
      <c r="Z61" s="133">
        <f t="shared" si="89"/>
        <v>0</v>
      </c>
      <c r="AA61" s="174">
        <f t="shared" si="85"/>
        <v>4.5</v>
      </c>
    </row>
    <row r="62" spans="1:27">
      <c r="A62" s="59"/>
      <c r="B62" s="283" t="s">
        <v>249</v>
      </c>
      <c r="C62" s="338" t="s">
        <v>277</v>
      </c>
      <c r="D62" s="172" t="s">
        <v>97</v>
      </c>
      <c r="E62" s="31" t="s">
        <v>24</v>
      </c>
      <c r="F62" s="315" t="s">
        <v>247</v>
      </c>
      <c r="G62" s="32">
        <v>30</v>
      </c>
      <c r="H62" s="32">
        <v>30</v>
      </c>
      <c r="I62" s="32">
        <f t="shared" si="80"/>
        <v>0</v>
      </c>
      <c r="J62" s="33" t="s">
        <v>9</v>
      </c>
      <c r="K62" s="173" t="s">
        <v>41</v>
      </c>
      <c r="L62" s="34" t="s">
        <v>161</v>
      </c>
      <c r="M62" s="35"/>
      <c r="N62" s="36">
        <v>0</v>
      </c>
      <c r="O62" s="37">
        <v>10.7</v>
      </c>
      <c r="P62" s="37">
        <v>10</v>
      </c>
      <c r="Q62" s="37">
        <v>9.3000000000000007</v>
      </c>
      <c r="R62" s="37"/>
      <c r="S62" s="88">
        <f t="shared" si="81"/>
        <v>30</v>
      </c>
      <c r="T62" s="39">
        <v>0.9</v>
      </c>
      <c r="U62" s="132">
        <f>+M62*$T62</f>
        <v>0</v>
      </c>
      <c r="V62" s="133">
        <f t="shared" si="86"/>
        <v>0</v>
      </c>
      <c r="W62" s="133">
        <f t="shared" si="86"/>
        <v>9.629999999999999</v>
      </c>
      <c r="X62" s="133">
        <f t="shared" si="87"/>
        <v>9</v>
      </c>
      <c r="Y62" s="133">
        <f t="shared" si="88"/>
        <v>8.370000000000001</v>
      </c>
      <c r="Z62" s="133">
        <f t="shared" si="89"/>
        <v>0</v>
      </c>
      <c r="AA62" s="174">
        <f t="shared" si="85"/>
        <v>27</v>
      </c>
    </row>
    <row r="63" spans="1:27">
      <c r="A63" s="59"/>
      <c r="B63" s="283" t="s">
        <v>249</v>
      </c>
      <c r="C63" s="338" t="s">
        <v>277</v>
      </c>
      <c r="D63" s="172" t="s">
        <v>162</v>
      </c>
      <c r="E63" s="31" t="s">
        <v>174</v>
      </c>
      <c r="F63" s="315" t="s">
        <v>247</v>
      </c>
      <c r="G63" s="32">
        <v>30</v>
      </c>
      <c r="H63" s="32">
        <v>19</v>
      </c>
      <c r="I63" s="32">
        <f t="shared" si="80"/>
        <v>-11</v>
      </c>
      <c r="J63" s="33" t="s">
        <v>163</v>
      </c>
      <c r="K63" s="173" t="s">
        <v>41</v>
      </c>
      <c r="L63" s="34" t="s">
        <v>161</v>
      </c>
      <c r="M63" s="35"/>
      <c r="N63" s="36"/>
      <c r="O63" s="37">
        <v>19</v>
      </c>
      <c r="P63" s="37"/>
      <c r="Q63" s="37"/>
      <c r="R63" s="37"/>
      <c r="S63" s="88">
        <f t="shared" si="81"/>
        <v>19</v>
      </c>
      <c r="T63" s="39">
        <v>0.8</v>
      </c>
      <c r="U63" s="132">
        <f>+M63*$T63</f>
        <v>0</v>
      </c>
      <c r="V63" s="133">
        <f t="shared" si="86"/>
        <v>0</v>
      </c>
      <c r="W63" s="133">
        <f t="shared" si="86"/>
        <v>15.200000000000001</v>
      </c>
      <c r="X63" s="133">
        <f t="shared" si="87"/>
        <v>0</v>
      </c>
      <c r="Y63" s="133">
        <f t="shared" si="88"/>
        <v>0</v>
      </c>
      <c r="Z63" s="133">
        <f t="shared" si="89"/>
        <v>0</v>
      </c>
      <c r="AA63" s="174">
        <f t="shared" si="85"/>
        <v>15.200000000000001</v>
      </c>
    </row>
    <row r="64" spans="1:27">
      <c r="A64" s="59"/>
      <c r="B64" s="283" t="s">
        <v>249</v>
      </c>
      <c r="C64" s="338" t="s">
        <v>277</v>
      </c>
      <c r="D64" s="172" t="s">
        <v>221</v>
      </c>
      <c r="E64" s="31" t="s">
        <v>175</v>
      </c>
      <c r="F64" s="315" t="s">
        <v>247</v>
      </c>
      <c r="G64" s="32">
        <v>0</v>
      </c>
      <c r="H64" s="32">
        <v>11</v>
      </c>
      <c r="I64" s="32">
        <f t="shared" si="80"/>
        <v>11</v>
      </c>
      <c r="J64" s="34" t="s">
        <v>165</v>
      </c>
      <c r="K64" s="173" t="s">
        <v>41</v>
      </c>
      <c r="L64" s="34" t="s">
        <v>161</v>
      </c>
      <c r="M64" s="35"/>
      <c r="N64" s="36"/>
      <c r="O64" s="37">
        <v>11</v>
      </c>
      <c r="P64" s="37"/>
      <c r="Q64" s="37"/>
      <c r="R64" s="37"/>
      <c r="S64" s="88">
        <f t="shared" si="81"/>
        <v>11</v>
      </c>
      <c r="T64" s="39">
        <v>1</v>
      </c>
      <c r="U64" s="132">
        <f t="shared" ref="U64" si="90">+M64*$T64</f>
        <v>0</v>
      </c>
      <c r="V64" s="133">
        <f t="shared" ref="V64:W64" si="91">+N64*$T64</f>
        <v>0</v>
      </c>
      <c r="W64" s="133">
        <f t="shared" si="91"/>
        <v>11</v>
      </c>
      <c r="X64" s="133">
        <f t="shared" ref="X64" si="92">+P64*$T64</f>
        <v>0</v>
      </c>
      <c r="Y64" s="133">
        <f t="shared" ref="Y64" si="93">+Q64*$T64</f>
        <v>0</v>
      </c>
      <c r="Z64" s="133">
        <f t="shared" ref="Z64" si="94">+R64*$T64</f>
        <v>0</v>
      </c>
      <c r="AA64" s="174">
        <f t="shared" ref="AA64" si="95">SUM(U64:Z64)</f>
        <v>11</v>
      </c>
    </row>
    <row r="65" spans="1:27" s="3" customFormat="1">
      <c r="A65" s="59"/>
      <c r="B65" s="283" t="s">
        <v>249</v>
      </c>
      <c r="C65" s="338" t="s">
        <v>277</v>
      </c>
      <c r="D65" s="172" t="s">
        <v>98</v>
      </c>
      <c r="E65" s="31" t="s">
        <v>25</v>
      </c>
      <c r="F65" s="315" t="s">
        <v>247</v>
      </c>
      <c r="G65" s="32">
        <v>8</v>
      </c>
      <c r="H65" s="32">
        <v>8</v>
      </c>
      <c r="I65" s="32">
        <f t="shared" si="80"/>
        <v>0</v>
      </c>
      <c r="J65" s="87" t="s">
        <v>27</v>
      </c>
      <c r="K65" s="173" t="s">
        <v>57</v>
      </c>
      <c r="L65" s="34" t="s">
        <v>161</v>
      </c>
      <c r="M65" s="35"/>
      <c r="N65" s="36">
        <v>0</v>
      </c>
      <c r="O65" s="37">
        <v>6</v>
      </c>
      <c r="P65" s="37">
        <v>2</v>
      </c>
      <c r="Q65" s="37"/>
      <c r="R65" s="37"/>
      <c r="S65" s="88">
        <f t="shared" si="81"/>
        <v>8</v>
      </c>
      <c r="T65" s="39">
        <v>0.9</v>
      </c>
      <c r="U65" s="132">
        <f t="shared" ref="U65:U72" si="96">+M65*$T65</f>
        <v>0</v>
      </c>
      <c r="V65" s="133">
        <f t="shared" si="86"/>
        <v>0</v>
      </c>
      <c r="W65" s="133">
        <f t="shared" si="86"/>
        <v>5.4</v>
      </c>
      <c r="X65" s="133">
        <f t="shared" si="87"/>
        <v>1.8</v>
      </c>
      <c r="Y65" s="133">
        <f t="shared" si="88"/>
        <v>0</v>
      </c>
      <c r="Z65" s="133">
        <f t="shared" si="89"/>
        <v>0</v>
      </c>
      <c r="AA65" s="174">
        <f t="shared" si="85"/>
        <v>7.2</v>
      </c>
    </row>
    <row r="66" spans="1:27" s="3" customFormat="1" ht="45">
      <c r="A66" s="321"/>
      <c r="B66" s="352" t="s">
        <v>248</v>
      </c>
      <c r="C66" s="353"/>
      <c r="D66" s="172" t="s">
        <v>222</v>
      </c>
      <c r="E66" s="31" t="s">
        <v>170</v>
      </c>
      <c r="F66" s="287" t="s">
        <v>286</v>
      </c>
      <c r="G66" s="32">
        <v>0</v>
      </c>
      <c r="H66" s="32">
        <v>2</v>
      </c>
      <c r="I66" s="32">
        <f t="shared" si="80"/>
        <v>2</v>
      </c>
      <c r="J66" s="33" t="s">
        <v>26</v>
      </c>
      <c r="K66" s="173" t="s">
        <v>57</v>
      </c>
      <c r="L66" s="34" t="s">
        <v>161</v>
      </c>
      <c r="M66" s="35"/>
      <c r="N66" s="36">
        <v>0</v>
      </c>
      <c r="O66" s="37">
        <v>2</v>
      </c>
      <c r="P66" s="37"/>
      <c r="Q66" s="37"/>
      <c r="R66" s="37"/>
      <c r="S66" s="88">
        <f t="shared" si="81"/>
        <v>2</v>
      </c>
      <c r="T66" s="39">
        <v>0.9</v>
      </c>
      <c r="U66" s="132">
        <f t="shared" si="96"/>
        <v>0</v>
      </c>
      <c r="V66" s="133">
        <f t="shared" si="86"/>
        <v>0</v>
      </c>
      <c r="W66" s="133">
        <f t="shared" si="86"/>
        <v>1.8</v>
      </c>
      <c r="X66" s="133">
        <f t="shared" si="87"/>
        <v>0</v>
      </c>
      <c r="Y66" s="133">
        <f t="shared" si="88"/>
        <v>0</v>
      </c>
      <c r="Z66" s="133">
        <f t="shared" si="89"/>
        <v>0</v>
      </c>
      <c r="AA66" s="174">
        <f t="shared" si="85"/>
        <v>1.8</v>
      </c>
    </row>
    <row r="67" spans="1:27" s="176" customFormat="1">
      <c r="A67" s="321"/>
      <c r="B67" s="283" t="s">
        <v>249</v>
      </c>
      <c r="C67" s="338" t="s">
        <v>277</v>
      </c>
      <c r="D67" s="30" t="s">
        <v>223</v>
      </c>
      <c r="E67" s="128" t="s">
        <v>133</v>
      </c>
      <c r="F67" s="295" t="s">
        <v>287</v>
      </c>
      <c r="G67" s="175">
        <v>0</v>
      </c>
      <c r="H67" s="175">
        <v>4</v>
      </c>
      <c r="I67" s="175">
        <f>H67-G67</f>
        <v>4</v>
      </c>
      <c r="J67" s="138" t="s">
        <v>26</v>
      </c>
      <c r="K67" s="173" t="s">
        <v>160</v>
      </c>
      <c r="L67" s="141" t="s">
        <v>161</v>
      </c>
      <c r="M67" s="133"/>
      <c r="N67" s="133"/>
      <c r="O67" s="133">
        <v>0.7</v>
      </c>
      <c r="P67" s="133">
        <v>3.3</v>
      </c>
      <c r="Q67" s="133"/>
      <c r="R67" s="133"/>
      <c r="S67" s="133">
        <f>SUM(M67:R67)</f>
        <v>4</v>
      </c>
      <c r="T67" s="39">
        <v>0.9</v>
      </c>
      <c r="U67" s="133">
        <f t="shared" ref="U67:Z67" si="97">+M67*$T67</f>
        <v>0</v>
      </c>
      <c r="V67" s="133">
        <f t="shared" si="97"/>
        <v>0</v>
      </c>
      <c r="W67" s="133">
        <f t="shared" si="97"/>
        <v>0.63</v>
      </c>
      <c r="X67" s="133">
        <f t="shared" si="97"/>
        <v>2.9699999999999998</v>
      </c>
      <c r="Y67" s="133">
        <f t="shared" si="97"/>
        <v>0</v>
      </c>
      <c r="Z67" s="133">
        <f t="shared" si="97"/>
        <v>0</v>
      </c>
      <c r="AA67" s="174">
        <f>SUM(U67:Z67)</f>
        <v>3.5999999999999996</v>
      </c>
    </row>
    <row r="68" spans="1:27" s="3" customFormat="1">
      <c r="A68" s="321"/>
      <c r="B68" s="283" t="s">
        <v>249</v>
      </c>
      <c r="C68" s="338" t="s">
        <v>277</v>
      </c>
      <c r="D68" s="172" t="s">
        <v>224</v>
      </c>
      <c r="E68" s="31" t="s">
        <v>192</v>
      </c>
      <c r="F68" s="315" t="s">
        <v>247</v>
      </c>
      <c r="G68" s="32">
        <v>0</v>
      </c>
      <c r="H68" s="32">
        <v>4</v>
      </c>
      <c r="I68" s="32">
        <f t="shared" si="80"/>
        <v>4</v>
      </c>
      <c r="J68" s="33" t="s">
        <v>26</v>
      </c>
      <c r="K68" s="173" t="s">
        <v>57</v>
      </c>
      <c r="L68" s="34" t="s">
        <v>161</v>
      </c>
      <c r="M68" s="35"/>
      <c r="N68" s="36">
        <v>0</v>
      </c>
      <c r="O68" s="37">
        <v>4</v>
      </c>
      <c r="P68" s="37"/>
      <c r="Q68" s="37"/>
      <c r="R68" s="37"/>
      <c r="S68" s="88">
        <f t="shared" si="81"/>
        <v>4</v>
      </c>
      <c r="T68" s="39">
        <v>0.9</v>
      </c>
      <c r="U68" s="132">
        <f t="shared" si="96"/>
        <v>0</v>
      </c>
      <c r="V68" s="133">
        <f t="shared" si="86"/>
        <v>0</v>
      </c>
      <c r="W68" s="133">
        <f t="shared" si="86"/>
        <v>3.6</v>
      </c>
      <c r="X68" s="133">
        <f t="shared" si="87"/>
        <v>0</v>
      </c>
      <c r="Y68" s="133">
        <f t="shared" si="88"/>
        <v>0</v>
      </c>
      <c r="Z68" s="133">
        <f t="shared" si="89"/>
        <v>0</v>
      </c>
      <c r="AA68" s="174">
        <f t="shared" si="85"/>
        <v>3.6</v>
      </c>
    </row>
    <row r="69" spans="1:27" s="3" customFormat="1" ht="31.5" customHeight="1">
      <c r="A69" s="321"/>
      <c r="B69" s="283" t="s">
        <v>249</v>
      </c>
      <c r="C69" s="338" t="s">
        <v>277</v>
      </c>
      <c r="D69" s="172" t="s">
        <v>225</v>
      </c>
      <c r="E69" s="31" t="s">
        <v>134</v>
      </c>
      <c r="F69" s="315" t="s">
        <v>247</v>
      </c>
      <c r="G69" s="32">
        <v>0</v>
      </c>
      <c r="H69" s="32">
        <v>6</v>
      </c>
      <c r="I69" s="32">
        <f t="shared" si="80"/>
        <v>6</v>
      </c>
      <c r="J69" s="33" t="s">
        <v>130</v>
      </c>
      <c r="K69" s="173" t="s">
        <v>57</v>
      </c>
      <c r="L69" s="34" t="s">
        <v>161</v>
      </c>
      <c r="M69" s="35"/>
      <c r="N69" s="36"/>
      <c r="O69" s="37">
        <v>6</v>
      </c>
      <c r="P69" s="37"/>
      <c r="Q69" s="37"/>
      <c r="R69" s="37"/>
      <c r="S69" s="88">
        <f t="shared" si="81"/>
        <v>6</v>
      </c>
      <c r="T69" s="39">
        <v>0.85</v>
      </c>
      <c r="U69" s="132">
        <f t="shared" si="96"/>
        <v>0</v>
      </c>
      <c r="V69" s="133">
        <f t="shared" si="86"/>
        <v>0</v>
      </c>
      <c r="W69" s="133">
        <f t="shared" si="86"/>
        <v>5.0999999999999996</v>
      </c>
      <c r="X69" s="133">
        <f t="shared" si="87"/>
        <v>0</v>
      </c>
      <c r="Y69" s="133">
        <f t="shared" si="88"/>
        <v>0</v>
      </c>
      <c r="Z69" s="133">
        <f t="shared" si="89"/>
        <v>0</v>
      </c>
      <c r="AA69" s="174">
        <f t="shared" si="85"/>
        <v>5.0999999999999996</v>
      </c>
    </row>
    <row r="70" spans="1:27" s="3" customFormat="1" ht="45">
      <c r="A70" s="278"/>
      <c r="B70" s="352" t="s">
        <v>248</v>
      </c>
      <c r="C70" s="353"/>
      <c r="D70" s="172" t="s">
        <v>226</v>
      </c>
      <c r="E70" s="31" t="s">
        <v>171</v>
      </c>
      <c r="F70" s="287" t="s">
        <v>288</v>
      </c>
      <c r="G70" s="32">
        <v>0</v>
      </c>
      <c r="H70" s="32">
        <v>3</v>
      </c>
      <c r="I70" s="32">
        <f t="shared" si="80"/>
        <v>3</v>
      </c>
      <c r="J70" s="33" t="s">
        <v>130</v>
      </c>
      <c r="K70" s="173" t="s">
        <v>57</v>
      </c>
      <c r="L70" s="34" t="s">
        <v>161</v>
      </c>
      <c r="M70" s="35"/>
      <c r="N70" s="36"/>
      <c r="O70" s="37">
        <v>3</v>
      </c>
      <c r="P70" s="37"/>
      <c r="Q70" s="37"/>
      <c r="R70" s="37"/>
      <c r="S70" s="88">
        <f t="shared" si="81"/>
        <v>3</v>
      </c>
      <c r="T70" s="39">
        <v>0.9</v>
      </c>
      <c r="U70" s="132">
        <f t="shared" si="96"/>
        <v>0</v>
      </c>
      <c r="V70" s="133">
        <f t="shared" si="86"/>
        <v>0</v>
      </c>
      <c r="W70" s="133">
        <f t="shared" si="86"/>
        <v>2.7</v>
      </c>
      <c r="X70" s="133">
        <f t="shared" si="87"/>
        <v>0</v>
      </c>
      <c r="Y70" s="133">
        <f t="shared" si="88"/>
        <v>0</v>
      </c>
      <c r="Z70" s="133">
        <f t="shared" si="89"/>
        <v>0</v>
      </c>
      <c r="AA70" s="174">
        <f t="shared" si="85"/>
        <v>2.7</v>
      </c>
    </row>
    <row r="71" spans="1:27" s="3" customFormat="1" ht="45">
      <c r="A71" s="278"/>
      <c r="B71" s="283" t="s">
        <v>249</v>
      </c>
      <c r="C71" s="338" t="s">
        <v>277</v>
      </c>
      <c r="D71" s="172" t="s">
        <v>227</v>
      </c>
      <c r="E71" s="31" t="s">
        <v>147</v>
      </c>
      <c r="F71" s="287" t="s">
        <v>289</v>
      </c>
      <c r="G71" s="32">
        <v>0</v>
      </c>
      <c r="H71" s="32">
        <v>10</v>
      </c>
      <c r="I71" s="32">
        <f t="shared" si="80"/>
        <v>10</v>
      </c>
      <c r="J71" s="33" t="s">
        <v>9</v>
      </c>
      <c r="K71" s="173" t="s">
        <v>23</v>
      </c>
      <c r="L71" s="34" t="s">
        <v>161</v>
      </c>
      <c r="M71" s="35"/>
      <c r="N71" s="36">
        <v>0</v>
      </c>
      <c r="O71" s="37">
        <v>10</v>
      </c>
      <c r="P71" s="37"/>
      <c r="Q71" s="37"/>
      <c r="R71" s="37"/>
      <c r="S71" s="88">
        <f t="shared" si="81"/>
        <v>10</v>
      </c>
      <c r="T71" s="39">
        <v>0.9</v>
      </c>
      <c r="U71" s="132">
        <f t="shared" si="96"/>
        <v>0</v>
      </c>
      <c r="V71" s="133">
        <f t="shared" si="86"/>
        <v>0</v>
      </c>
      <c r="W71" s="133">
        <f t="shared" si="86"/>
        <v>9</v>
      </c>
      <c r="X71" s="133">
        <f t="shared" si="87"/>
        <v>0</v>
      </c>
      <c r="Y71" s="133">
        <f t="shared" si="88"/>
        <v>0</v>
      </c>
      <c r="Z71" s="133">
        <f t="shared" si="89"/>
        <v>0</v>
      </c>
      <c r="AA71" s="174">
        <f t="shared" si="85"/>
        <v>9</v>
      </c>
    </row>
    <row r="72" spans="1:27" s="3" customFormat="1" ht="30">
      <c r="A72" s="278"/>
      <c r="B72" s="352" t="s">
        <v>290</v>
      </c>
      <c r="C72" s="353"/>
      <c r="D72" s="172" t="s">
        <v>228</v>
      </c>
      <c r="E72" s="31" t="s">
        <v>148</v>
      </c>
      <c r="F72" s="287" t="s">
        <v>291</v>
      </c>
      <c r="G72" s="32">
        <v>0</v>
      </c>
      <c r="H72" s="32">
        <v>5</v>
      </c>
      <c r="I72" s="32">
        <f t="shared" si="80"/>
        <v>5</v>
      </c>
      <c r="J72" s="33" t="s">
        <v>9</v>
      </c>
      <c r="K72" s="173" t="s">
        <v>23</v>
      </c>
      <c r="L72" s="34" t="s">
        <v>161</v>
      </c>
      <c r="M72" s="35">
        <v>0</v>
      </c>
      <c r="N72" s="36">
        <v>0</v>
      </c>
      <c r="O72" s="37">
        <v>5</v>
      </c>
      <c r="P72" s="37"/>
      <c r="Q72" s="37"/>
      <c r="R72" s="37"/>
      <c r="S72" s="88">
        <f t="shared" si="81"/>
        <v>5</v>
      </c>
      <c r="T72" s="39">
        <v>0.9</v>
      </c>
      <c r="U72" s="132">
        <f t="shared" si="96"/>
        <v>0</v>
      </c>
      <c r="V72" s="133">
        <f t="shared" si="86"/>
        <v>0</v>
      </c>
      <c r="W72" s="133">
        <f t="shared" si="86"/>
        <v>4.5</v>
      </c>
      <c r="X72" s="133">
        <f t="shared" si="87"/>
        <v>0</v>
      </c>
      <c r="Y72" s="133">
        <f t="shared" si="88"/>
        <v>0</v>
      </c>
      <c r="Z72" s="133">
        <f t="shared" si="89"/>
        <v>0</v>
      </c>
      <c r="AA72" s="174">
        <f t="shared" si="85"/>
        <v>4.5</v>
      </c>
    </row>
    <row r="73" spans="1:27" s="3" customFormat="1" ht="60">
      <c r="A73" s="278"/>
      <c r="B73" s="283" t="s">
        <v>249</v>
      </c>
      <c r="C73" s="338" t="s">
        <v>277</v>
      </c>
      <c r="D73" s="172" t="s">
        <v>229</v>
      </c>
      <c r="E73" s="31" t="s">
        <v>149</v>
      </c>
      <c r="F73" s="287" t="s">
        <v>292</v>
      </c>
      <c r="G73" s="32">
        <v>0</v>
      </c>
      <c r="H73" s="32">
        <v>4.5</v>
      </c>
      <c r="I73" s="32">
        <f t="shared" si="80"/>
        <v>4.5</v>
      </c>
      <c r="J73" s="33" t="s">
        <v>9</v>
      </c>
      <c r="K73" s="173" t="s">
        <v>23</v>
      </c>
      <c r="L73" s="34" t="s">
        <v>161</v>
      </c>
      <c r="M73" s="35"/>
      <c r="N73" s="36">
        <v>0</v>
      </c>
      <c r="O73" s="37">
        <v>4.5</v>
      </c>
      <c r="P73" s="37"/>
      <c r="Q73" s="37"/>
      <c r="R73" s="37"/>
      <c r="S73" s="88">
        <f t="shared" si="81"/>
        <v>4.5</v>
      </c>
      <c r="T73" s="39">
        <v>0.9</v>
      </c>
      <c r="U73" s="132">
        <f t="shared" ref="U73:U87" si="98">+M73*$T73</f>
        <v>0</v>
      </c>
      <c r="V73" s="133">
        <f t="shared" si="86"/>
        <v>0</v>
      </c>
      <c r="W73" s="133">
        <f t="shared" si="86"/>
        <v>4.05</v>
      </c>
      <c r="X73" s="133">
        <f t="shared" si="87"/>
        <v>0</v>
      </c>
      <c r="Y73" s="133">
        <f t="shared" si="88"/>
        <v>0</v>
      </c>
      <c r="Z73" s="133">
        <f t="shared" si="89"/>
        <v>0</v>
      </c>
      <c r="AA73" s="174">
        <f t="shared" si="85"/>
        <v>4.05</v>
      </c>
    </row>
    <row r="74" spans="1:27" s="3" customFormat="1" ht="90">
      <c r="A74" s="278"/>
      <c r="B74" s="283" t="s">
        <v>249</v>
      </c>
      <c r="C74" s="338" t="s">
        <v>277</v>
      </c>
      <c r="D74" s="172" t="s">
        <v>230</v>
      </c>
      <c r="E74" s="31" t="s">
        <v>150</v>
      </c>
      <c r="F74" s="287" t="s">
        <v>293</v>
      </c>
      <c r="G74" s="32">
        <v>0</v>
      </c>
      <c r="H74" s="32">
        <v>6</v>
      </c>
      <c r="I74" s="32">
        <f t="shared" si="80"/>
        <v>6</v>
      </c>
      <c r="J74" s="33" t="s">
        <v>9</v>
      </c>
      <c r="K74" s="173" t="s">
        <v>23</v>
      </c>
      <c r="L74" s="34" t="s">
        <v>161</v>
      </c>
      <c r="M74" s="35"/>
      <c r="N74" s="36"/>
      <c r="O74" s="37">
        <v>6</v>
      </c>
      <c r="P74" s="37"/>
      <c r="Q74" s="37"/>
      <c r="R74" s="37"/>
      <c r="S74" s="88">
        <f t="shared" si="81"/>
        <v>6</v>
      </c>
      <c r="T74" s="39">
        <v>0.9</v>
      </c>
      <c r="U74" s="132">
        <f t="shared" si="98"/>
        <v>0</v>
      </c>
      <c r="V74" s="133">
        <f t="shared" si="86"/>
        <v>0</v>
      </c>
      <c r="W74" s="133">
        <f t="shared" si="86"/>
        <v>5.4</v>
      </c>
      <c r="X74" s="133">
        <f t="shared" si="87"/>
        <v>0</v>
      </c>
      <c r="Y74" s="133">
        <f t="shared" si="88"/>
        <v>0</v>
      </c>
      <c r="Z74" s="133">
        <f t="shared" si="89"/>
        <v>0</v>
      </c>
      <c r="AA74" s="174">
        <f t="shared" si="85"/>
        <v>5.4</v>
      </c>
    </row>
    <row r="75" spans="1:27">
      <c r="A75" s="59"/>
      <c r="B75" s="340"/>
      <c r="C75" s="341"/>
      <c r="D75" s="368" t="s">
        <v>28</v>
      </c>
      <c r="E75" s="368"/>
      <c r="F75" s="368"/>
      <c r="G75" s="368"/>
      <c r="H75" s="368"/>
      <c r="I75" s="368"/>
      <c r="J75" s="368"/>
      <c r="K75" s="368"/>
      <c r="L75" s="368"/>
      <c r="M75" s="177"/>
      <c r="N75" s="146"/>
      <c r="O75" s="146"/>
      <c r="P75" s="146"/>
      <c r="Q75" s="146"/>
      <c r="R75" s="146"/>
      <c r="S75" s="146"/>
      <c r="T75" s="178"/>
      <c r="U75" s="390"/>
      <c r="V75" s="390"/>
      <c r="W75" s="390"/>
      <c r="X75" s="390"/>
      <c r="Y75" s="390"/>
      <c r="Z75" s="390"/>
      <c r="AA75" s="391"/>
    </row>
    <row r="76" spans="1:27" ht="45">
      <c r="A76" s="59"/>
      <c r="B76" s="283" t="s">
        <v>249</v>
      </c>
      <c r="C76" s="308" t="s">
        <v>294</v>
      </c>
      <c r="D76" s="172" t="s">
        <v>99</v>
      </c>
      <c r="E76" s="31" t="s">
        <v>203</v>
      </c>
      <c r="F76" s="287" t="s">
        <v>295</v>
      </c>
      <c r="G76" s="32">
        <v>37</v>
      </c>
      <c r="H76" s="32">
        <v>37</v>
      </c>
      <c r="I76" s="32">
        <f t="shared" ref="I76:I87" si="99">H76-G76</f>
        <v>0</v>
      </c>
      <c r="J76" s="27" t="s">
        <v>9</v>
      </c>
      <c r="K76" s="173" t="s">
        <v>23</v>
      </c>
      <c r="L76" s="34" t="s">
        <v>161</v>
      </c>
      <c r="M76" s="35"/>
      <c r="N76" s="36">
        <v>0</v>
      </c>
      <c r="O76" s="37">
        <v>13.5</v>
      </c>
      <c r="P76" s="37">
        <v>12</v>
      </c>
      <c r="Q76" s="37">
        <v>11.5</v>
      </c>
      <c r="R76" s="37"/>
      <c r="S76" s="88">
        <f t="shared" ref="S76:S87" si="100">SUM(M76:R76)</f>
        <v>37</v>
      </c>
      <c r="T76" s="39">
        <v>0.9</v>
      </c>
      <c r="U76" s="132">
        <f t="shared" si="98"/>
        <v>0</v>
      </c>
      <c r="V76" s="133">
        <f t="shared" si="86"/>
        <v>0</v>
      </c>
      <c r="W76" s="133">
        <f t="shared" si="86"/>
        <v>12.15</v>
      </c>
      <c r="X76" s="133">
        <f t="shared" ref="X76" si="101">+P76*$T76</f>
        <v>10.8</v>
      </c>
      <c r="Y76" s="133">
        <f t="shared" ref="Y76" si="102">+Q76*$T76</f>
        <v>10.35</v>
      </c>
      <c r="Z76" s="133">
        <f t="shared" ref="Z76" si="103">+R76*$T76</f>
        <v>0</v>
      </c>
      <c r="AA76" s="174">
        <f t="shared" si="85"/>
        <v>33.300000000000004</v>
      </c>
    </row>
    <row r="77" spans="1:27" ht="25.5">
      <c r="A77" s="59"/>
      <c r="B77" s="283" t="s">
        <v>249</v>
      </c>
      <c r="C77" s="308" t="s">
        <v>294</v>
      </c>
      <c r="D77" s="172" t="s">
        <v>100</v>
      </c>
      <c r="E77" s="31" t="s">
        <v>47</v>
      </c>
      <c r="F77" s="287" t="s">
        <v>296</v>
      </c>
      <c r="G77" s="32">
        <v>5</v>
      </c>
      <c r="H77" s="32">
        <v>5</v>
      </c>
      <c r="I77" s="32">
        <f t="shared" si="99"/>
        <v>0</v>
      </c>
      <c r="J77" s="27" t="s">
        <v>9</v>
      </c>
      <c r="K77" s="173" t="s">
        <v>23</v>
      </c>
      <c r="L77" s="34" t="s">
        <v>161</v>
      </c>
      <c r="M77" s="35"/>
      <c r="N77" s="36">
        <v>0</v>
      </c>
      <c r="O77" s="37">
        <v>5</v>
      </c>
      <c r="P77" s="37"/>
      <c r="Q77" s="37"/>
      <c r="R77" s="37"/>
      <c r="S77" s="88">
        <f t="shared" si="100"/>
        <v>5</v>
      </c>
      <c r="T77" s="39">
        <v>0.9</v>
      </c>
      <c r="U77" s="132">
        <f t="shared" si="98"/>
        <v>0</v>
      </c>
      <c r="V77" s="133">
        <f t="shared" ref="V77:W87" si="104">+N77*$T77</f>
        <v>0</v>
      </c>
      <c r="W77" s="133">
        <f t="shared" si="104"/>
        <v>4.5</v>
      </c>
      <c r="X77" s="133">
        <f t="shared" ref="X77:X87" si="105">+P77*$T77</f>
        <v>0</v>
      </c>
      <c r="Y77" s="133">
        <f t="shared" ref="Y77:Y87" si="106">+Q77*$T77</f>
        <v>0</v>
      </c>
      <c r="Z77" s="133">
        <f t="shared" ref="Z77:Z87" si="107">+R77*$T77</f>
        <v>0</v>
      </c>
      <c r="AA77" s="174">
        <f t="shared" si="85"/>
        <v>4.5</v>
      </c>
    </row>
    <row r="78" spans="1:27">
      <c r="A78" s="59"/>
      <c r="B78" s="283" t="s">
        <v>249</v>
      </c>
      <c r="C78" s="305" t="s">
        <v>250</v>
      </c>
      <c r="D78" s="172" t="s">
        <v>101</v>
      </c>
      <c r="E78" s="31" t="s">
        <v>48</v>
      </c>
      <c r="F78" s="287" t="s">
        <v>297</v>
      </c>
      <c r="G78" s="32">
        <v>20</v>
      </c>
      <c r="H78" s="32">
        <v>20</v>
      </c>
      <c r="I78" s="32">
        <f t="shared" si="99"/>
        <v>0</v>
      </c>
      <c r="J78" s="27" t="s">
        <v>9</v>
      </c>
      <c r="K78" s="173" t="s">
        <v>23</v>
      </c>
      <c r="L78" s="34" t="s">
        <v>161</v>
      </c>
      <c r="M78" s="35"/>
      <c r="N78" s="36">
        <v>0</v>
      </c>
      <c r="O78" s="37">
        <v>10.8</v>
      </c>
      <c r="P78" s="37">
        <v>4.5999999999999996</v>
      </c>
      <c r="Q78" s="37">
        <v>4.5999999999999996</v>
      </c>
      <c r="R78" s="37"/>
      <c r="S78" s="88">
        <f t="shared" si="100"/>
        <v>20</v>
      </c>
      <c r="T78" s="39">
        <v>0.9</v>
      </c>
      <c r="U78" s="132">
        <f t="shared" si="98"/>
        <v>0</v>
      </c>
      <c r="V78" s="133">
        <f t="shared" si="104"/>
        <v>0</v>
      </c>
      <c r="W78" s="133">
        <f t="shared" si="104"/>
        <v>9.7200000000000006</v>
      </c>
      <c r="X78" s="133">
        <f t="shared" si="105"/>
        <v>4.1399999999999997</v>
      </c>
      <c r="Y78" s="133">
        <f t="shared" si="106"/>
        <v>4.1399999999999997</v>
      </c>
      <c r="Z78" s="133">
        <f t="shared" si="107"/>
        <v>0</v>
      </c>
      <c r="AA78" s="174">
        <f t="shared" si="85"/>
        <v>18</v>
      </c>
    </row>
    <row r="79" spans="1:27" ht="25.5">
      <c r="A79" s="59"/>
      <c r="B79" s="283" t="s">
        <v>249</v>
      </c>
      <c r="C79" s="308" t="s">
        <v>294</v>
      </c>
      <c r="D79" s="172" t="s">
        <v>102</v>
      </c>
      <c r="E79" s="31" t="s">
        <v>49</v>
      </c>
      <c r="F79" s="287" t="s">
        <v>298</v>
      </c>
      <c r="G79" s="32">
        <v>20</v>
      </c>
      <c r="H79" s="32">
        <v>20</v>
      </c>
      <c r="I79" s="32">
        <f t="shared" si="99"/>
        <v>0</v>
      </c>
      <c r="J79" s="27" t="s">
        <v>9</v>
      </c>
      <c r="K79" s="173" t="s">
        <v>23</v>
      </c>
      <c r="L79" s="34" t="s">
        <v>161</v>
      </c>
      <c r="M79" s="35"/>
      <c r="N79" s="36">
        <v>0</v>
      </c>
      <c r="O79" s="37">
        <v>10.8</v>
      </c>
      <c r="P79" s="37">
        <v>9.1999999999999993</v>
      </c>
      <c r="Q79" s="37"/>
      <c r="R79" s="37"/>
      <c r="S79" s="88">
        <f t="shared" si="100"/>
        <v>20</v>
      </c>
      <c r="T79" s="39">
        <v>0.9</v>
      </c>
      <c r="U79" s="132">
        <f t="shared" si="98"/>
        <v>0</v>
      </c>
      <c r="V79" s="133">
        <f t="shared" si="104"/>
        <v>0</v>
      </c>
      <c r="W79" s="133">
        <f t="shared" si="104"/>
        <v>9.7200000000000006</v>
      </c>
      <c r="X79" s="133">
        <f t="shared" si="105"/>
        <v>8.2799999999999994</v>
      </c>
      <c r="Y79" s="133">
        <f t="shared" si="106"/>
        <v>0</v>
      </c>
      <c r="Z79" s="133">
        <f t="shared" si="107"/>
        <v>0</v>
      </c>
      <c r="AA79" s="174">
        <f t="shared" si="85"/>
        <v>18</v>
      </c>
    </row>
    <row r="80" spans="1:27" ht="45">
      <c r="A80" s="59"/>
      <c r="B80" s="283" t="s">
        <v>249</v>
      </c>
      <c r="C80" s="305" t="s">
        <v>250</v>
      </c>
      <c r="D80" s="172" t="s">
        <v>103</v>
      </c>
      <c r="E80" s="31" t="s">
        <v>46</v>
      </c>
      <c r="F80" s="287" t="s">
        <v>299</v>
      </c>
      <c r="G80" s="32">
        <v>50</v>
      </c>
      <c r="H80" s="32">
        <v>50</v>
      </c>
      <c r="I80" s="32">
        <f t="shared" si="99"/>
        <v>0</v>
      </c>
      <c r="J80" s="179" t="s">
        <v>27</v>
      </c>
      <c r="K80" s="173" t="s">
        <v>23</v>
      </c>
      <c r="L80" s="34" t="s">
        <v>161</v>
      </c>
      <c r="M80" s="35"/>
      <c r="N80" s="36">
        <v>0</v>
      </c>
      <c r="O80" s="37"/>
      <c r="P80" s="37">
        <v>50</v>
      </c>
      <c r="Q80" s="37"/>
      <c r="R80" s="37"/>
      <c r="S80" s="88">
        <f t="shared" si="100"/>
        <v>50</v>
      </c>
      <c r="T80" s="39">
        <v>0.9</v>
      </c>
      <c r="U80" s="132">
        <f t="shared" si="98"/>
        <v>0</v>
      </c>
      <c r="V80" s="133">
        <f>+N80*$T80</f>
        <v>0</v>
      </c>
      <c r="W80" s="133">
        <f t="shared" si="104"/>
        <v>0</v>
      </c>
      <c r="X80" s="133">
        <f>+P80*$T80</f>
        <v>45</v>
      </c>
      <c r="Y80" s="133">
        <f t="shared" si="106"/>
        <v>0</v>
      </c>
      <c r="Z80" s="133">
        <f t="shared" si="107"/>
        <v>0</v>
      </c>
      <c r="AA80" s="174">
        <f t="shared" si="85"/>
        <v>45</v>
      </c>
    </row>
    <row r="81" spans="1:27" s="3" customFormat="1" ht="30">
      <c r="A81" s="59"/>
      <c r="B81" s="283" t="s">
        <v>249</v>
      </c>
      <c r="C81" s="305" t="s">
        <v>250</v>
      </c>
      <c r="D81" s="172" t="s">
        <v>104</v>
      </c>
      <c r="E81" s="31" t="s">
        <v>45</v>
      </c>
      <c r="F81" s="287" t="s">
        <v>300</v>
      </c>
      <c r="G81" s="32">
        <v>25</v>
      </c>
      <c r="H81" s="32">
        <v>25</v>
      </c>
      <c r="I81" s="32">
        <f t="shared" si="99"/>
        <v>0</v>
      </c>
      <c r="J81" s="179" t="s">
        <v>27</v>
      </c>
      <c r="K81" s="173" t="s">
        <v>23</v>
      </c>
      <c r="L81" s="34" t="s">
        <v>161</v>
      </c>
      <c r="M81" s="35"/>
      <c r="N81" s="36"/>
      <c r="O81" s="37">
        <v>1</v>
      </c>
      <c r="P81" s="37">
        <v>12</v>
      </c>
      <c r="Q81" s="37">
        <v>12</v>
      </c>
      <c r="R81" s="37"/>
      <c r="S81" s="88">
        <f t="shared" si="100"/>
        <v>25</v>
      </c>
      <c r="T81" s="39">
        <v>0.9</v>
      </c>
      <c r="U81" s="132">
        <f t="shared" si="98"/>
        <v>0</v>
      </c>
      <c r="V81" s="133">
        <f t="shared" si="104"/>
        <v>0</v>
      </c>
      <c r="W81" s="133">
        <f t="shared" si="104"/>
        <v>0.9</v>
      </c>
      <c r="X81" s="133">
        <f t="shared" si="105"/>
        <v>10.8</v>
      </c>
      <c r="Y81" s="133">
        <f t="shared" si="106"/>
        <v>10.8</v>
      </c>
      <c r="Z81" s="133">
        <f t="shared" si="107"/>
        <v>0</v>
      </c>
      <c r="AA81" s="174">
        <f t="shared" si="85"/>
        <v>22.5</v>
      </c>
    </row>
    <row r="82" spans="1:27" s="3" customFormat="1" ht="30">
      <c r="A82" s="278"/>
      <c r="B82" s="283" t="s">
        <v>249</v>
      </c>
      <c r="C82" s="305" t="s">
        <v>250</v>
      </c>
      <c r="D82" s="172" t="s">
        <v>231</v>
      </c>
      <c r="E82" s="31" t="s">
        <v>172</v>
      </c>
      <c r="F82" s="287" t="s">
        <v>301</v>
      </c>
      <c r="G82" s="32">
        <v>0</v>
      </c>
      <c r="H82" s="32">
        <v>10</v>
      </c>
      <c r="I82" s="32">
        <f t="shared" si="99"/>
        <v>10</v>
      </c>
      <c r="J82" s="27" t="s">
        <v>27</v>
      </c>
      <c r="K82" s="173" t="s">
        <v>23</v>
      </c>
      <c r="L82" s="34" t="s">
        <v>161</v>
      </c>
      <c r="M82" s="35"/>
      <c r="N82" s="36">
        <v>0</v>
      </c>
      <c r="O82" s="37">
        <v>10</v>
      </c>
      <c r="P82" s="37"/>
      <c r="Q82" s="37"/>
      <c r="R82" s="37"/>
      <c r="S82" s="88">
        <f t="shared" si="100"/>
        <v>10</v>
      </c>
      <c r="T82" s="39">
        <v>0.9</v>
      </c>
      <c r="U82" s="132">
        <f t="shared" si="98"/>
        <v>0</v>
      </c>
      <c r="V82" s="133">
        <f t="shared" si="104"/>
        <v>0</v>
      </c>
      <c r="W82" s="133">
        <f t="shared" si="104"/>
        <v>9</v>
      </c>
      <c r="X82" s="133">
        <f t="shared" si="105"/>
        <v>0</v>
      </c>
      <c r="Y82" s="133">
        <f t="shared" si="106"/>
        <v>0</v>
      </c>
      <c r="Z82" s="133">
        <f t="shared" si="107"/>
        <v>0</v>
      </c>
      <c r="AA82" s="174">
        <f t="shared" si="85"/>
        <v>9</v>
      </c>
    </row>
    <row r="83" spans="1:27" ht="60">
      <c r="A83" s="278"/>
      <c r="B83" s="283" t="s">
        <v>249</v>
      </c>
      <c r="C83" s="305" t="s">
        <v>250</v>
      </c>
      <c r="D83" s="172" t="s">
        <v>232</v>
      </c>
      <c r="E83" s="31" t="s">
        <v>173</v>
      </c>
      <c r="F83" s="287" t="s">
        <v>302</v>
      </c>
      <c r="G83" s="32">
        <v>0</v>
      </c>
      <c r="H83" s="32">
        <v>20</v>
      </c>
      <c r="I83" s="32">
        <f t="shared" si="99"/>
        <v>20</v>
      </c>
      <c r="J83" s="27" t="s">
        <v>27</v>
      </c>
      <c r="K83" s="173" t="s">
        <v>23</v>
      </c>
      <c r="L83" s="34" t="s">
        <v>161</v>
      </c>
      <c r="M83" s="35"/>
      <c r="N83" s="36"/>
      <c r="O83" s="37">
        <v>1</v>
      </c>
      <c r="P83" s="37">
        <v>10</v>
      </c>
      <c r="Q83" s="37">
        <v>9</v>
      </c>
      <c r="R83" s="37"/>
      <c r="S83" s="88">
        <f t="shared" si="100"/>
        <v>20</v>
      </c>
      <c r="T83" s="39">
        <v>0.9</v>
      </c>
      <c r="U83" s="132">
        <f t="shared" si="98"/>
        <v>0</v>
      </c>
      <c r="V83" s="133">
        <f t="shared" si="104"/>
        <v>0</v>
      </c>
      <c r="W83" s="133">
        <f t="shared" si="104"/>
        <v>0.9</v>
      </c>
      <c r="X83" s="133">
        <f t="shared" si="105"/>
        <v>9</v>
      </c>
      <c r="Y83" s="133">
        <f t="shared" si="106"/>
        <v>8.1</v>
      </c>
      <c r="Z83" s="133">
        <f t="shared" si="107"/>
        <v>0</v>
      </c>
      <c r="AA83" s="174">
        <f t="shared" si="85"/>
        <v>18</v>
      </c>
    </row>
    <row r="84" spans="1:27" ht="45">
      <c r="A84" s="278"/>
      <c r="B84" s="283" t="s">
        <v>249</v>
      </c>
      <c r="C84" s="305" t="s">
        <v>250</v>
      </c>
      <c r="D84" s="172" t="s">
        <v>233</v>
      </c>
      <c r="E84" s="31" t="s">
        <v>188</v>
      </c>
      <c r="F84" s="287" t="s">
        <v>303</v>
      </c>
      <c r="G84" s="32">
        <v>0</v>
      </c>
      <c r="H84" s="32">
        <v>9</v>
      </c>
      <c r="I84" s="32">
        <f t="shared" si="99"/>
        <v>9</v>
      </c>
      <c r="J84" s="27" t="s">
        <v>130</v>
      </c>
      <c r="K84" s="173" t="s">
        <v>23</v>
      </c>
      <c r="L84" s="74" t="s">
        <v>161</v>
      </c>
      <c r="M84" s="36"/>
      <c r="N84" s="36">
        <v>0</v>
      </c>
      <c r="O84" s="37">
        <v>9</v>
      </c>
      <c r="P84" s="37"/>
      <c r="Q84" s="37"/>
      <c r="R84" s="37"/>
      <c r="S84" s="88">
        <f t="shared" si="100"/>
        <v>9</v>
      </c>
      <c r="T84" s="39">
        <v>0.9</v>
      </c>
      <c r="U84" s="132">
        <f t="shared" si="98"/>
        <v>0</v>
      </c>
      <c r="V84" s="133">
        <f t="shared" si="104"/>
        <v>0</v>
      </c>
      <c r="W84" s="133">
        <f t="shared" si="104"/>
        <v>8.1</v>
      </c>
      <c r="X84" s="133">
        <f t="shared" si="105"/>
        <v>0</v>
      </c>
      <c r="Y84" s="133">
        <f t="shared" si="106"/>
        <v>0</v>
      </c>
      <c r="Z84" s="133">
        <f t="shared" si="107"/>
        <v>0</v>
      </c>
      <c r="AA84" s="174">
        <f t="shared" si="85"/>
        <v>8.1</v>
      </c>
    </row>
    <row r="85" spans="1:27" ht="25.5">
      <c r="A85" s="278"/>
      <c r="B85" s="283" t="s">
        <v>249</v>
      </c>
      <c r="C85" s="316" t="s">
        <v>305</v>
      </c>
      <c r="D85" s="172" t="s">
        <v>234</v>
      </c>
      <c r="E85" s="31" t="s">
        <v>153</v>
      </c>
      <c r="F85" s="287" t="s">
        <v>304</v>
      </c>
      <c r="G85" s="32">
        <v>0</v>
      </c>
      <c r="H85" s="32">
        <v>120</v>
      </c>
      <c r="I85" s="32">
        <f t="shared" si="99"/>
        <v>120</v>
      </c>
      <c r="J85" s="27" t="s">
        <v>130</v>
      </c>
      <c r="K85" s="173" t="s">
        <v>23</v>
      </c>
      <c r="L85" s="74" t="s">
        <v>161</v>
      </c>
      <c r="M85" s="36"/>
      <c r="N85" s="36"/>
      <c r="O85" s="37">
        <v>30</v>
      </c>
      <c r="P85" s="37">
        <v>30</v>
      </c>
      <c r="Q85" s="37">
        <v>30</v>
      </c>
      <c r="R85" s="37">
        <v>30</v>
      </c>
      <c r="S85" s="88">
        <v>120</v>
      </c>
      <c r="T85" s="39">
        <v>0.85</v>
      </c>
      <c r="U85" s="132">
        <f t="shared" si="98"/>
        <v>0</v>
      </c>
      <c r="V85" s="133">
        <f t="shared" si="104"/>
        <v>0</v>
      </c>
      <c r="W85" s="133">
        <f t="shared" si="104"/>
        <v>25.5</v>
      </c>
      <c r="X85" s="133">
        <f t="shared" si="105"/>
        <v>25.5</v>
      </c>
      <c r="Y85" s="133">
        <f t="shared" si="106"/>
        <v>25.5</v>
      </c>
      <c r="Z85" s="133">
        <f t="shared" si="107"/>
        <v>25.5</v>
      </c>
      <c r="AA85" s="174">
        <f t="shared" si="85"/>
        <v>102</v>
      </c>
    </row>
    <row r="86" spans="1:27" ht="30">
      <c r="A86" s="278"/>
      <c r="B86" s="283" t="s">
        <v>249</v>
      </c>
      <c r="C86" s="305" t="s">
        <v>250</v>
      </c>
      <c r="D86" s="172" t="s">
        <v>235</v>
      </c>
      <c r="E86" s="31" t="s">
        <v>154</v>
      </c>
      <c r="F86" s="287" t="s">
        <v>306</v>
      </c>
      <c r="G86" s="32">
        <v>0</v>
      </c>
      <c r="H86" s="32">
        <v>120</v>
      </c>
      <c r="I86" s="32">
        <f t="shared" si="99"/>
        <v>120</v>
      </c>
      <c r="J86" s="27" t="s">
        <v>26</v>
      </c>
      <c r="K86" s="173" t="s">
        <v>23</v>
      </c>
      <c r="L86" s="74" t="s">
        <v>161</v>
      </c>
      <c r="M86" s="36"/>
      <c r="N86" s="36">
        <v>0</v>
      </c>
      <c r="O86" s="37">
        <v>31.5</v>
      </c>
      <c r="P86" s="37">
        <v>44</v>
      </c>
      <c r="Q86" s="37">
        <v>44.5</v>
      </c>
      <c r="R86" s="37"/>
      <c r="S86" s="88">
        <f t="shared" si="100"/>
        <v>120</v>
      </c>
      <c r="T86" s="39">
        <v>0.85</v>
      </c>
      <c r="U86" s="132">
        <f t="shared" si="98"/>
        <v>0</v>
      </c>
      <c r="V86" s="133">
        <f t="shared" si="104"/>
        <v>0</v>
      </c>
      <c r="W86" s="133">
        <f t="shared" si="104"/>
        <v>26.774999999999999</v>
      </c>
      <c r="X86" s="133">
        <f t="shared" si="105"/>
        <v>37.4</v>
      </c>
      <c r="Y86" s="133">
        <f t="shared" si="106"/>
        <v>37.824999999999996</v>
      </c>
      <c r="Z86" s="133">
        <f t="shared" si="107"/>
        <v>0</v>
      </c>
      <c r="AA86" s="174">
        <f t="shared" si="85"/>
        <v>102</v>
      </c>
    </row>
    <row r="87" spans="1:27" ht="30">
      <c r="A87" s="278"/>
      <c r="B87" s="283" t="s">
        <v>249</v>
      </c>
      <c r="C87" s="344" t="s">
        <v>307</v>
      </c>
      <c r="D87" s="172" t="s">
        <v>236</v>
      </c>
      <c r="E87" s="31" t="s">
        <v>159</v>
      </c>
      <c r="F87" s="287" t="s">
        <v>308</v>
      </c>
      <c r="G87" s="32">
        <v>0</v>
      </c>
      <c r="H87" s="32">
        <v>160</v>
      </c>
      <c r="I87" s="32">
        <f t="shared" si="99"/>
        <v>160</v>
      </c>
      <c r="J87" s="27" t="s">
        <v>164</v>
      </c>
      <c r="K87" s="173" t="s">
        <v>23</v>
      </c>
      <c r="L87" s="74" t="s">
        <v>161</v>
      </c>
      <c r="M87" s="36"/>
      <c r="N87" s="36">
        <v>0</v>
      </c>
      <c r="O87" s="37">
        <v>42</v>
      </c>
      <c r="P87" s="37">
        <v>60</v>
      </c>
      <c r="Q87" s="37">
        <v>58</v>
      </c>
      <c r="R87" s="37"/>
      <c r="S87" s="88">
        <f t="shared" si="100"/>
        <v>160</v>
      </c>
      <c r="T87" s="39">
        <v>0.85</v>
      </c>
      <c r="U87" s="132">
        <f t="shared" si="98"/>
        <v>0</v>
      </c>
      <c r="V87" s="133">
        <f t="shared" si="104"/>
        <v>0</v>
      </c>
      <c r="W87" s="133">
        <f t="shared" si="104"/>
        <v>35.699999999999996</v>
      </c>
      <c r="X87" s="133">
        <f t="shared" si="105"/>
        <v>51</v>
      </c>
      <c r="Y87" s="133">
        <f t="shared" si="106"/>
        <v>49.3</v>
      </c>
      <c r="Z87" s="133">
        <f t="shared" si="107"/>
        <v>0</v>
      </c>
      <c r="AA87" s="174">
        <f t="shared" si="85"/>
        <v>136</v>
      </c>
    </row>
    <row r="88" spans="1:27">
      <c r="A88" s="59"/>
      <c r="B88" s="340"/>
      <c r="C88" s="341"/>
      <c r="D88" s="366" t="s">
        <v>29</v>
      </c>
      <c r="E88" s="367"/>
      <c r="F88" s="299"/>
      <c r="G88" s="180">
        <f>SUM(G59:G74,G76:G87)</f>
        <v>238</v>
      </c>
      <c r="H88" s="180">
        <f>SUM(H59:H74,H76:H87)</f>
        <v>733.5</v>
      </c>
      <c r="I88" s="180">
        <f>SUM(I59:I74,I76:I87)</f>
        <v>495.5</v>
      </c>
      <c r="J88" s="181"/>
      <c r="K88" s="182"/>
      <c r="L88" s="183"/>
      <c r="M88" s="184">
        <f t="shared" ref="M88:R88" si="108">SUM(M76:M87,M59:M74)</f>
        <v>0</v>
      </c>
      <c r="N88" s="185">
        <f t="shared" si="108"/>
        <v>0</v>
      </c>
      <c r="O88" s="185">
        <f>SUM(O76:O87,O59:O74)</f>
        <v>270.89999999999998</v>
      </c>
      <c r="P88" s="185">
        <f t="shared" si="108"/>
        <v>253.70000000000005</v>
      </c>
      <c r="Q88" s="185">
        <f t="shared" si="108"/>
        <v>178.9</v>
      </c>
      <c r="R88" s="185">
        <f t="shared" si="108"/>
        <v>30</v>
      </c>
      <c r="S88" s="186">
        <f>SUM(M88:R88)</f>
        <v>733.5</v>
      </c>
      <c r="T88" s="187"/>
      <c r="U88" s="188">
        <f t="shared" ref="U88:Z88" si="109">SUM(U76:U87,U59:U74)</f>
        <v>0</v>
      </c>
      <c r="V88" s="189">
        <f t="shared" si="109"/>
        <v>0</v>
      </c>
      <c r="W88" s="189">
        <f t="shared" si="109"/>
        <v>236.78499999999997</v>
      </c>
      <c r="X88" s="189">
        <f t="shared" si="109"/>
        <v>221.63</v>
      </c>
      <c r="Y88" s="189">
        <f t="shared" si="109"/>
        <v>154.38499999999999</v>
      </c>
      <c r="Z88" s="189">
        <f t="shared" si="109"/>
        <v>25.5</v>
      </c>
      <c r="AA88" s="190">
        <f>SUM(U88:Z88)</f>
        <v>638.29999999999995</v>
      </c>
    </row>
    <row r="89" spans="1:27">
      <c r="A89" s="59"/>
      <c r="B89" s="340"/>
      <c r="C89" s="341"/>
      <c r="D89" s="369" t="s">
        <v>193</v>
      </c>
      <c r="E89" s="369"/>
      <c r="F89" s="369"/>
      <c r="G89" s="369"/>
      <c r="H89" s="369"/>
      <c r="I89" s="369"/>
      <c r="J89" s="369"/>
      <c r="K89" s="369"/>
      <c r="L89" s="369"/>
      <c r="M89" s="146"/>
      <c r="N89" s="146"/>
      <c r="O89" s="146"/>
      <c r="P89" s="146"/>
      <c r="Q89" s="146"/>
      <c r="R89" s="146"/>
      <c r="S89" s="146"/>
      <c r="T89" s="171"/>
      <c r="U89" s="390"/>
      <c r="V89" s="390"/>
      <c r="W89" s="390"/>
      <c r="X89" s="390"/>
      <c r="Y89" s="390"/>
      <c r="Z89" s="390"/>
      <c r="AA89" s="391"/>
    </row>
    <row r="90" spans="1:27" ht="30">
      <c r="A90" s="279"/>
      <c r="B90" s="352" t="s">
        <v>272</v>
      </c>
      <c r="C90" s="353"/>
      <c r="D90" s="148" t="s">
        <v>106</v>
      </c>
      <c r="E90" s="149" t="s">
        <v>184</v>
      </c>
      <c r="F90" s="298"/>
      <c r="G90" s="150">
        <v>5</v>
      </c>
      <c r="H90" s="150">
        <v>2.2999999999999998</v>
      </c>
      <c r="I90" s="150">
        <f t="shared" ref="I90:I99" si="110">H90-G90</f>
        <v>-2.7</v>
      </c>
      <c r="J90" s="191" t="s">
        <v>9</v>
      </c>
      <c r="K90" s="192" t="s">
        <v>36</v>
      </c>
      <c r="L90" s="193" t="s">
        <v>151</v>
      </c>
      <c r="M90" s="194">
        <v>2.2999999999999998</v>
      </c>
      <c r="N90" s="195">
        <v>0</v>
      </c>
      <c r="O90" s="196">
        <v>0</v>
      </c>
      <c r="P90" s="196">
        <v>0</v>
      </c>
      <c r="Q90" s="196">
        <v>0</v>
      </c>
      <c r="R90" s="196">
        <v>0</v>
      </c>
      <c r="S90" s="197">
        <f t="shared" ref="S90:S99" si="111">SUM(M90:R90)</f>
        <v>2.2999999999999998</v>
      </c>
      <c r="T90" s="198">
        <v>0.85</v>
      </c>
      <c r="U90" s="199">
        <f t="shared" ref="U90:U99" si="112">+M90*$T90</f>
        <v>1.9549999999999998</v>
      </c>
      <c r="V90" s="200">
        <f t="shared" ref="V90:V99" si="113">+N90*$T90</f>
        <v>0</v>
      </c>
      <c r="W90" s="200">
        <f t="shared" ref="W90:W99" si="114">+O90*$T90</f>
        <v>0</v>
      </c>
      <c r="X90" s="200">
        <f t="shared" ref="X90:X99" si="115">+P90*$T90</f>
        <v>0</v>
      </c>
      <c r="Y90" s="200">
        <f t="shared" ref="Y90:Y99" si="116">+Q90*$T90</f>
        <v>0</v>
      </c>
      <c r="Z90" s="200">
        <f t="shared" ref="Z90:Z99" si="117">+R90*$T90</f>
        <v>0</v>
      </c>
      <c r="AA90" s="201">
        <f t="shared" ref="AA90:AA100" si="118">SUM(U90:Z90)</f>
        <v>1.9549999999999998</v>
      </c>
    </row>
    <row r="91" spans="1:27" ht="210">
      <c r="A91" s="279"/>
      <c r="B91" s="283" t="s">
        <v>249</v>
      </c>
      <c r="C91" s="305" t="s">
        <v>250</v>
      </c>
      <c r="D91" s="172" t="s">
        <v>107</v>
      </c>
      <c r="E91" s="31" t="s">
        <v>199</v>
      </c>
      <c r="F91" s="287" t="s">
        <v>309</v>
      </c>
      <c r="G91" s="32">
        <v>54.8</v>
      </c>
      <c r="H91" s="32">
        <v>40</v>
      </c>
      <c r="I91" s="32">
        <f t="shared" si="110"/>
        <v>-14.799999999999997</v>
      </c>
      <c r="J91" s="33" t="s">
        <v>9</v>
      </c>
      <c r="K91" s="173" t="s">
        <v>36</v>
      </c>
      <c r="L91" s="64" t="s">
        <v>62</v>
      </c>
      <c r="M91" s="35"/>
      <c r="N91" s="36"/>
      <c r="O91" s="37">
        <v>32</v>
      </c>
      <c r="P91" s="37">
        <v>8</v>
      </c>
      <c r="Q91" s="37"/>
      <c r="R91" s="37"/>
      <c r="S91" s="88">
        <f t="shared" si="111"/>
        <v>40</v>
      </c>
      <c r="T91" s="39">
        <v>0.85</v>
      </c>
      <c r="U91" s="132">
        <f t="shared" si="112"/>
        <v>0</v>
      </c>
      <c r="V91" s="133">
        <f t="shared" si="113"/>
        <v>0</v>
      </c>
      <c r="W91" s="133">
        <f t="shared" si="114"/>
        <v>27.2</v>
      </c>
      <c r="X91" s="133">
        <f t="shared" si="115"/>
        <v>6.8</v>
      </c>
      <c r="Y91" s="133">
        <f t="shared" si="116"/>
        <v>0</v>
      </c>
      <c r="Z91" s="133">
        <f t="shared" si="117"/>
        <v>0</v>
      </c>
      <c r="AA91" s="174">
        <f t="shared" si="118"/>
        <v>34</v>
      </c>
    </row>
    <row r="92" spans="1:27" ht="45">
      <c r="A92" s="322"/>
      <c r="B92" s="283" t="s">
        <v>249</v>
      </c>
      <c r="C92" s="308" t="s">
        <v>310</v>
      </c>
      <c r="D92" s="172" t="s">
        <v>108</v>
      </c>
      <c r="E92" s="334" t="s">
        <v>242</v>
      </c>
      <c r="F92" s="335" t="s">
        <v>311</v>
      </c>
      <c r="G92" s="32">
        <v>15</v>
      </c>
      <c r="H92" s="32">
        <v>24</v>
      </c>
      <c r="I92" s="32">
        <f t="shared" si="110"/>
        <v>9</v>
      </c>
      <c r="J92" s="33" t="s">
        <v>9</v>
      </c>
      <c r="K92" s="173" t="s">
        <v>36</v>
      </c>
      <c r="L92" s="64" t="s">
        <v>62</v>
      </c>
      <c r="M92" s="35"/>
      <c r="N92" s="36"/>
      <c r="O92" s="37">
        <v>6</v>
      </c>
      <c r="P92" s="37">
        <v>18</v>
      </c>
      <c r="Q92" s="37"/>
      <c r="R92" s="37"/>
      <c r="S92" s="88">
        <f t="shared" si="111"/>
        <v>24</v>
      </c>
      <c r="T92" s="39">
        <v>0.85</v>
      </c>
      <c r="U92" s="132">
        <f t="shared" si="112"/>
        <v>0</v>
      </c>
      <c r="V92" s="133">
        <f t="shared" si="113"/>
        <v>0</v>
      </c>
      <c r="W92" s="133">
        <f t="shared" si="114"/>
        <v>5.0999999999999996</v>
      </c>
      <c r="X92" s="133">
        <f t="shared" si="115"/>
        <v>15.299999999999999</v>
      </c>
      <c r="Y92" s="133">
        <f t="shared" si="116"/>
        <v>0</v>
      </c>
      <c r="Z92" s="133">
        <f t="shared" si="117"/>
        <v>0</v>
      </c>
      <c r="AA92" s="174">
        <f t="shared" si="118"/>
        <v>20.399999999999999</v>
      </c>
    </row>
    <row r="93" spans="1:27" ht="30">
      <c r="A93" s="279"/>
      <c r="B93" s="283" t="s">
        <v>249</v>
      </c>
      <c r="C93" s="308" t="s">
        <v>312</v>
      </c>
      <c r="D93" s="172" t="s">
        <v>111</v>
      </c>
      <c r="E93" s="202" t="s">
        <v>31</v>
      </c>
      <c r="F93" s="287" t="s">
        <v>313</v>
      </c>
      <c r="G93" s="32">
        <v>4</v>
      </c>
      <c r="H93" s="32">
        <v>4</v>
      </c>
      <c r="I93" s="32">
        <f t="shared" si="110"/>
        <v>0</v>
      </c>
      <c r="J93" s="33" t="s">
        <v>26</v>
      </c>
      <c r="K93" s="173" t="s">
        <v>36</v>
      </c>
      <c r="L93" s="64" t="s">
        <v>62</v>
      </c>
      <c r="M93" s="35"/>
      <c r="N93" s="36"/>
      <c r="O93" s="37">
        <v>0.5</v>
      </c>
      <c r="P93" s="37">
        <v>3.5</v>
      </c>
      <c r="Q93" s="37"/>
      <c r="R93" s="37"/>
      <c r="S93" s="88">
        <f t="shared" si="111"/>
        <v>4</v>
      </c>
      <c r="T93" s="39">
        <v>0.85</v>
      </c>
      <c r="U93" s="132">
        <f t="shared" si="112"/>
        <v>0</v>
      </c>
      <c r="V93" s="133">
        <f t="shared" si="113"/>
        <v>0</v>
      </c>
      <c r="W93" s="133">
        <f t="shared" si="114"/>
        <v>0.42499999999999999</v>
      </c>
      <c r="X93" s="133">
        <f t="shared" si="115"/>
        <v>2.9750000000000001</v>
      </c>
      <c r="Y93" s="133">
        <f t="shared" si="116"/>
        <v>0</v>
      </c>
      <c r="Z93" s="133">
        <f t="shared" si="117"/>
        <v>0</v>
      </c>
      <c r="AA93" s="174">
        <f t="shared" si="118"/>
        <v>3.4</v>
      </c>
    </row>
    <row r="94" spans="1:27" ht="30">
      <c r="A94" s="279"/>
      <c r="B94" s="283" t="s">
        <v>249</v>
      </c>
      <c r="C94" s="308" t="s">
        <v>312</v>
      </c>
      <c r="D94" s="172" t="s">
        <v>112</v>
      </c>
      <c r="E94" s="202" t="s">
        <v>32</v>
      </c>
      <c r="F94" s="287" t="s">
        <v>314</v>
      </c>
      <c r="G94" s="32">
        <v>5</v>
      </c>
      <c r="H94" s="32">
        <v>15</v>
      </c>
      <c r="I94" s="32">
        <f t="shared" si="110"/>
        <v>10</v>
      </c>
      <c r="J94" s="33" t="s">
        <v>26</v>
      </c>
      <c r="K94" s="173" t="s">
        <v>36</v>
      </c>
      <c r="L94" s="64" t="s">
        <v>62</v>
      </c>
      <c r="M94" s="35"/>
      <c r="N94" s="36">
        <v>0</v>
      </c>
      <c r="O94" s="37">
        <v>2.1</v>
      </c>
      <c r="P94" s="37">
        <v>12.9</v>
      </c>
      <c r="Q94" s="37"/>
      <c r="R94" s="37"/>
      <c r="S94" s="88">
        <f t="shared" si="111"/>
        <v>15</v>
      </c>
      <c r="T94" s="39">
        <v>0.85</v>
      </c>
      <c r="U94" s="132">
        <f t="shared" si="112"/>
        <v>0</v>
      </c>
      <c r="V94" s="133">
        <f t="shared" si="113"/>
        <v>0</v>
      </c>
      <c r="W94" s="133">
        <f t="shared" si="114"/>
        <v>1.7849999999999999</v>
      </c>
      <c r="X94" s="133">
        <f t="shared" si="115"/>
        <v>10.965</v>
      </c>
      <c r="Y94" s="133">
        <f t="shared" si="116"/>
        <v>0</v>
      </c>
      <c r="Z94" s="133">
        <f t="shared" si="117"/>
        <v>0</v>
      </c>
      <c r="AA94" s="174">
        <f t="shared" si="118"/>
        <v>12.75</v>
      </c>
    </row>
    <row r="95" spans="1:27" ht="30">
      <c r="A95" s="280"/>
      <c r="B95" s="283" t="s">
        <v>249</v>
      </c>
      <c r="C95" s="308" t="s">
        <v>312</v>
      </c>
      <c r="D95" s="30" t="s">
        <v>237</v>
      </c>
      <c r="E95" s="31" t="s">
        <v>136</v>
      </c>
      <c r="F95" s="287" t="s">
        <v>315</v>
      </c>
      <c r="G95" s="32">
        <v>0</v>
      </c>
      <c r="H95" s="32">
        <v>20</v>
      </c>
      <c r="I95" s="32">
        <f t="shared" si="110"/>
        <v>20</v>
      </c>
      <c r="J95" s="33" t="s">
        <v>130</v>
      </c>
      <c r="K95" s="173" t="s">
        <v>36</v>
      </c>
      <c r="L95" s="64" t="s">
        <v>62</v>
      </c>
      <c r="M95" s="35"/>
      <c r="N95" s="36"/>
      <c r="O95" s="37">
        <v>20</v>
      </c>
      <c r="P95" s="37"/>
      <c r="Q95" s="37"/>
      <c r="R95" s="37"/>
      <c r="S95" s="88">
        <f t="shared" si="111"/>
        <v>20</v>
      </c>
      <c r="T95" s="39">
        <v>0.85</v>
      </c>
      <c r="U95" s="132">
        <f t="shared" si="112"/>
        <v>0</v>
      </c>
      <c r="V95" s="133">
        <f t="shared" si="113"/>
        <v>0</v>
      </c>
      <c r="W95" s="133">
        <f t="shared" si="114"/>
        <v>17</v>
      </c>
      <c r="X95" s="133">
        <f t="shared" si="115"/>
        <v>0</v>
      </c>
      <c r="Y95" s="133">
        <f t="shared" si="116"/>
        <v>0</v>
      </c>
      <c r="Z95" s="133">
        <f t="shared" si="117"/>
        <v>0</v>
      </c>
      <c r="AA95" s="134">
        <f t="shared" si="118"/>
        <v>17</v>
      </c>
    </row>
    <row r="96" spans="1:27" ht="90">
      <c r="A96" s="280"/>
      <c r="B96" s="283" t="s">
        <v>249</v>
      </c>
      <c r="C96" s="308" t="s">
        <v>317</v>
      </c>
      <c r="D96" s="30" t="s">
        <v>238</v>
      </c>
      <c r="E96" s="31" t="s">
        <v>180</v>
      </c>
      <c r="F96" s="287" t="s">
        <v>316</v>
      </c>
      <c r="G96" s="32">
        <v>0</v>
      </c>
      <c r="H96" s="32">
        <v>10</v>
      </c>
      <c r="I96" s="32">
        <f t="shared" si="110"/>
        <v>10</v>
      </c>
      <c r="J96" s="33" t="s">
        <v>26</v>
      </c>
      <c r="K96" s="173" t="s">
        <v>36</v>
      </c>
      <c r="L96" s="64" t="s">
        <v>62</v>
      </c>
      <c r="M96" s="35"/>
      <c r="N96" s="36"/>
      <c r="O96" s="37">
        <v>0.5</v>
      </c>
      <c r="P96" s="37">
        <v>9.5</v>
      </c>
      <c r="Q96" s="37"/>
      <c r="R96" s="37"/>
      <c r="S96" s="88">
        <f t="shared" si="111"/>
        <v>10</v>
      </c>
      <c r="T96" s="39">
        <v>0.85</v>
      </c>
      <c r="U96" s="132">
        <f t="shared" si="112"/>
        <v>0</v>
      </c>
      <c r="V96" s="133">
        <f t="shared" si="113"/>
        <v>0</v>
      </c>
      <c r="W96" s="133">
        <f t="shared" si="114"/>
        <v>0.42499999999999999</v>
      </c>
      <c r="X96" s="133">
        <f t="shared" si="115"/>
        <v>8.0749999999999993</v>
      </c>
      <c r="Y96" s="133">
        <f t="shared" si="116"/>
        <v>0</v>
      </c>
      <c r="Z96" s="133">
        <f t="shared" si="117"/>
        <v>0</v>
      </c>
      <c r="AA96" s="174">
        <f t="shared" si="118"/>
        <v>8.5</v>
      </c>
    </row>
    <row r="97" spans="1:27" ht="45.75" thickBot="1">
      <c r="A97" s="323"/>
      <c r="B97" s="283" t="s">
        <v>249</v>
      </c>
      <c r="C97" s="308" t="s">
        <v>319</v>
      </c>
      <c r="D97" s="49" t="s">
        <v>109</v>
      </c>
      <c r="E97" s="50" t="s">
        <v>30</v>
      </c>
      <c r="F97" s="288" t="s">
        <v>318</v>
      </c>
      <c r="G97" s="203">
        <v>6</v>
      </c>
      <c r="H97" s="203">
        <v>6</v>
      </c>
      <c r="I97" s="203">
        <f t="shared" si="110"/>
        <v>0</v>
      </c>
      <c r="J97" s="52" t="s">
        <v>9</v>
      </c>
      <c r="K97" s="204" t="s">
        <v>36</v>
      </c>
      <c r="L97" s="56" t="s">
        <v>62</v>
      </c>
      <c r="M97" s="71"/>
      <c r="N97" s="72">
        <v>0</v>
      </c>
      <c r="O97" s="73">
        <v>6</v>
      </c>
      <c r="P97" s="73"/>
      <c r="Q97" s="73"/>
      <c r="R97" s="73"/>
      <c r="S97" s="205">
        <f t="shared" si="111"/>
        <v>6</v>
      </c>
      <c r="T97" s="206">
        <v>0.85</v>
      </c>
      <c r="U97" s="207">
        <f t="shared" si="112"/>
        <v>0</v>
      </c>
      <c r="V97" s="208">
        <f t="shared" si="113"/>
        <v>0</v>
      </c>
      <c r="W97" s="208">
        <f t="shared" si="114"/>
        <v>5.0999999999999996</v>
      </c>
      <c r="X97" s="208">
        <f t="shared" si="115"/>
        <v>0</v>
      </c>
      <c r="Y97" s="208">
        <f t="shared" si="116"/>
        <v>0</v>
      </c>
      <c r="Z97" s="208">
        <f t="shared" si="117"/>
        <v>0</v>
      </c>
      <c r="AA97" s="209">
        <f t="shared" si="118"/>
        <v>5.0999999999999996</v>
      </c>
    </row>
    <row r="98" spans="1:27" ht="120">
      <c r="A98" s="59"/>
      <c r="B98" s="283" t="s">
        <v>249</v>
      </c>
      <c r="C98" s="308" t="s">
        <v>320</v>
      </c>
      <c r="D98" s="329" t="s">
        <v>105</v>
      </c>
      <c r="E98" s="210" t="s">
        <v>200</v>
      </c>
      <c r="F98" s="300" t="s">
        <v>321</v>
      </c>
      <c r="G98" s="211">
        <v>18</v>
      </c>
      <c r="H98" s="211">
        <v>54</v>
      </c>
      <c r="I98" s="211">
        <f t="shared" si="110"/>
        <v>36</v>
      </c>
      <c r="J98" s="212" t="s">
        <v>9</v>
      </c>
      <c r="K98" s="213" t="s">
        <v>56</v>
      </c>
      <c r="L98" s="214" t="s">
        <v>62</v>
      </c>
      <c r="M98" s="215"/>
      <c r="N98" s="216"/>
      <c r="O98" s="217">
        <v>32.1</v>
      </c>
      <c r="P98" s="217">
        <v>21.9</v>
      </c>
      <c r="Q98" s="217"/>
      <c r="R98" s="217"/>
      <c r="S98" s="218">
        <f t="shared" si="111"/>
        <v>54</v>
      </c>
      <c r="T98" s="219">
        <v>0.9</v>
      </c>
      <c r="U98" s="220">
        <f t="shared" si="112"/>
        <v>0</v>
      </c>
      <c r="V98" s="221">
        <f t="shared" si="113"/>
        <v>0</v>
      </c>
      <c r="W98" s="221">
        <f t="shared" si="114"/>
        <v>28.89</v>
      </c>
      <c r="X98" s="221">
        <f t="shared" si="115"/>
        <v>19.71</v>
      </c>
      <c r="Y98" s="221">
        <f t="shared" si="116"/>
        <v>0</v>
      </c>
      <c r="Z98" s="221">
        <f t="shared" si="117"/>
        <v>0</v>
      </c>
      <c r="AA98" s="222">
        <f>SUM(U98:Z98)</f>
        <v>48.6</v>
      </c>
    </row>
    <row r="99" spans="1:27" ht="45">
      <c r="A99" s="279"/>
      <c r="B99" s="283" t="s">
        <v>249</v>
      </c>
      <c r="C99" s="308" t="s">
        <v>322</v>
      </c>
      <c r="D99" s="160" t="s">
        <v>110</v>
      </c>
      <c r="E99" s="114" t="s">
        <v>176</v>
      </c>
      <c r="F99" s="294" t="s">
        <v>323</v>
      </c>
      <c r="G99" s="115">
        <v>50</v>
      </c>
      <c r="H99" s="115">
        <v>86.3</v>
      </c>
      <c r="I99" s="115">
        <f t="shared" si="110"/>
        <v>36.299999999999997</v>
      </c>
      <c r="J99" s="161" t="s">
        <v>26</v>
      </c>
      <c r="K99" s="117" t="s">
        <v>56</v>
      </c>
      <c r="L99" s="162" t="s">
        <v>62</v>
      </c>
      <c r="M99" s="119"/>
      <c r="N99" s="120">
        <v>0</v>
      </c>
      <c r="O99" s="121">
        <v>86.3</v>
      </c>
      <c r="P99" s="121"/>
      <c r="Q99" s="121"/>
      <c r="R99" s="121"/>
      <c r="S99" s="122">
        <f t="shared" si="111"/>
        <v>86.3</v>
      </c>
      <c r="T99" s="223">
        <v>0.9</v>
      </c>
      <c r="U99" s="124">
        <f t="shared" si="112"/>
        <v>0</v>
      </c>
      <c r="V99" s="125">
        <f t="shared" si="113"/>
        <v>0</v>
      </c>
      <c r="W99" s="125">
        <f t="shared" si="114"/>
        <v>77.67</v>
      </c>
      <c r="X99" s="125">
        <f t="shared" si="115"/>
        <v>0</v>
      </c>
      <c r="Y99" s="125">
        <f t="shared" si="116"/>
        <v>0</v>
      </c>
      <c r="Z99" s="125">
        <f t="shared" si="117"/>
        <v>0</v>
      </c>
      <c r="AA99" s="224">
        <f t="shared" si="118"/>
        <v>77.67</v>
      </c>
    </row>
    <row r="100" spans="1:27" s="3" customFormat="1">
      <c r="A100" s="279"/>
      <c r="B100" s="354" t="s">
        <v>324</v>
      </c>
      <c r="C100" s="355"/>
      <c r="D100" s="30" t="s">
        <v>182</v>
      </c>
      <c r="E100" s="225" t="s">
        <v>201</v>
      </c>
      <c r="F100" s="301"/>
      <c r="G100" s="32">
        <v>44</v>
      </c>
      <c r="H100" s="32">
        <v>78</v>
      </c>
      <c r="I100" s="32">
        <f t="shared" ref="I100:I103" si="119">H100-G100</f>
        <v>34</v>
      </c>
      <c r="J100" s="138" t="s">
        <v>4</v>
      </c>
      <c r="K100" s="173" t="s">
        <v>56</v>
      </c>
      <c r="L100" s="64" t="s">
        <v>62</v>
      </c>
      <c r="M100" s="35">
        <v>0</v>
      </c>
      <c r="N100" s="36">
        <v>0</v>
      </c>
      <c r="O100" s="37">
        <v>78</v>
      </c>
      <c r="P100" s="37"/>
      <c r="Q100" s="37"/>
      <c r="R100" s="37"/>
      <c r="S100" s="88">
        <f t="shared" ref="S100:S103" si="120">SUM(M100:R100)</f>
        <v>78</v>
      </c>
      <c r="T100" s="39">
        <v>0.9</v>
      </c>
      <c r="U100" s="132">
        <v>0</v>
      </c>
      <c r="V100" s="133">
        <v>0</v>
      </c>
      <c r="W100" s="133">
        <f t="shared" ref="V100:W103" si="121">+O100*$T100</f>
        <v>70.2</v>
      </c>
      <c r="X100" s="133">
        <f t="shared" ref="X100:X103" si="122">+P100*$T100</f>
        <v>0</v>
      </c>
      <c r="Y100" s="133">
        <f t="shared" ref="Y100:Y103" si="123">+Q100*$T100</f>
        <v>0</v>
      </c>
      <c r="Z100" s="133">
        <f t="shared" ref="Z100:Z103" si="124">+R100*$T100</f>
        <v>0</v>
      </c>
      <c r="AA100" s="174">
        <f t="shared" si="118"/>
        <v>70.2</v>
      </c>
    </row>
    <row r="101" spans="1:27" s="3" customFormat="1" ht="60">
      <c r="A101" s="279"/>
      <c r="B101" s="283" t="s">
        <v>249</v>
      </c>
      <c r="C101" s="308" t="s">
        <v>326</v>
      </c>
      <c r="D101" s="160" t="s">
        <v>183</v>
      </c>
      <c r="E101" s="226" t="s">
        <v>202</v>
      </c>
      <c r="F101" s="294" t="s">
        <v>325</v>
      </c>
      <c r="G101" s="115">
        <v>44</v>
      </c>
      <c r="H101" s="115">
        <v>82</v>
      </c>
      <c r="I101" s="115">
        <f t="shared" si="119"/>
        <v>38</v>
      </c>
      <c r="J101" s="161" t="s">
        <v>4</v>
      </c>
      <c r="K101" s="117" t="s">
        <v>56</v>
      </c>
      <c r="L101" s="162" t="s">
        <v>62</v>
      </c>
      <c r="M101" s="119"/>
      <c r="N101" s="120"/>
      <c r="O101" s="121">
        <v>46</v>
      </c>
      <c r="P101" s="121">
        <v>36</v>
      </c>
      <c r="Q101" s="121"/>
      <c r="R101" s="121"/>
      <c r="S101" s="122">
        <f t="shared" si="120"/>
        <v>82</v>
      </c>
      <c r="T101" s="223">
        <v>0.9</v>
      </c>
      <c r="U101" s="124">
        <f t="shared" ref="U101:U103" si="125">+M101*$T101</f>
        <v>0</v>
      </c>
      <c r="V101" s="125">
        <f t="shared" si="121"/>
        <v>0</v>
      </c>
      <c r="W101" s="125">
        <f t="shared" si="121"/>
        <v>41.4</v>
      </c>
      <c r="X101" s="125">
        <f t="shared" ref="X101" si="126">+P101*$T101</f>
        <v>32.4</v>
      </c>
      <c r="Y101" s="125">
        <f t="shared" ref="Y101" si="127">+Q101*$T101</f>
        <v>0</v>
      </c>
      <c r="Z101" s="125">
        <f t="shared" ref="Z101" si="128">+R101*$T101</f>
        <v>0</v>
      </c>
      <c r="AA101" s="224">
        <f t="shared" ref="AA101" si="129">SUM(U101:Z101)</f>
        <v>73.8</v>
      </c>
    </row>
    <row r="102" spans="1:27" s="3" customFormat="1" ht="120.75" thickBot="1">
      <c r="A102" s="280"/>
      <c r="B102" s="283" t="s">
        <v>249</v>
      </c>
      <c r="C102" s="308" t="s">
        <v>320</v>
      </c>
      <c r="D102" s="330" t="s">
        <v>137</v>
      </c>
      <c r="E102" s="227" t="s">
        <v>135</v>
      </c>
      <c r="F102" s="302" t="s">
        <v>327</v>
      </c>
      <c r="G102" s="228">
        <v>0</v>
      </c>
      <c r="H102" s="228">
        <v>100</v>
      </c>
      <c r="I102" s="228">
        <f t="shared" si="119"/>
        <v>100</v>
      </c>
      <c r="J102" s="229" t="s">
        <v>130</v>
      </c>
      <c r="K102" s="230" t="s">
        <v>56</v>
      </c>
      <c r="L102" s="231" t="s">
        <v>62</v>
      </c>
      <c r="M102" s="232"/>
      <c r="N102" s="233"/>
      <c r="O102" s="234">
        <v>33</v>
      </c>
      <c r="P102" s="234">
        <v>67</v>
      </c>
      <c r="Q102" s="234"/>
      <c r="R102" s="234"/>
      <c r="S102" s="235">
        <f t="shared" si="120"/>
        <v>100</v>
      </c>
      <c r="T102" s="236">
        <v>0.9</v>
      </c>
      <c r="U102" s="237">
        <f t="shared" si="125"/>
        <v>0</v>
      </c>
      <c r="V102" s="238">
        <f t="shared" si="121"/>
        <v>0</v>
      </c>
      <c r="W102" s="238">
        <f t="shared" si="121"/>
        <v>29.7</v>
      </c>
      <c r="X102" s="238">
        <f t="shared" si="122"/>
        <v>60.300000000000004</v>
      </c>
      <c r="Y102" s="238">
        <f t="shared" si="123"/>
        <v>0</v>
      </c>
      <c r="Z102" s="238">
        <f t="shared" si="124"/>
        <v>0</v>
      </c>
      <c r="AA102" s="239">
        <f t="shared" ref="AA102:AA103" si="130">SUM(U102:Z102)</f>
        <v>90</v>
      </c>
    </row>
    <row r="103" spans="1:27" s="3" customFormat="1">
      <c r="A103" s="278"/>
      <c r="B103" s="283" t="s">
        <v>249</v>
      </c>
      <c r="C103" s="338" t="s">
        <v>277</v>
      </c>
      <c r="D103" s="30" t="s">
        <v>239</v>
      </c>
      <c r="E103" s="31" t="s">
        <v>152</v>
      </c>
      <c r="F103" s="287"/>
      <c r="G103" s="32">
        <v>0</v>
      </c>
      <c r="H103" s="32">
        <v>25</v>
      </c>
      <c r="I103" s="32">
        <f t="shared" si="119"/>
        <v>25</v>
      </c>
      <c r="J103" s="33" t="s">
        <v>196</v>
      </c>
      <c r="K103" s="173" t="s">
        <v>57</v>
      </c>
      <c r="L103" s="64" t="s">
        <v>62</v>
      </c>
      <c r="M103" s="35"/>
      <c r="N103" s="36"/>
      <c r="O103" s="37">
        <v>25</v>
      </c>
      <c r="P103" s="37"/>
      <c r="Q103" s="37"/>
      <c r="R103" s="37"/>
      <c r="S103" s="88">
        <f t="shared" si="120"/>
        <v>25</v>
      </c>
      <c r="T103" s="39">
        <v>0.9</v>
      </c>
      <c r="U103" s="132">
        <f t="shared" si="125"/>
        <v>0</v>
      </c>
      <c r="V103" s="133">
        <f t="shared" si="121"/>
        <v>0</v>
      </c>
      <c r="W103" s="133">
        <f t="shared" si="121"/>
        <v>22.5</v>
      </c>
      <c r="X103" s="133">
        <f t="shared" si="122"/>
        <v>0</v>
      </c>
      <c r="Y103" s="133">
        <f t="shared" si="123"/>
        <v>0</v>
      </c>
      <c r="Z103" s="133">
        <f t="shared" si="124"/>
        <v>0</v>
      </c>
      <c r="AA103" s="174">
        <f t="shared" si="130"/>
        <v>22.5</v>
      </c>
    </row>
    <row r="104" spans="1:27" ht="15.75" thickBot="1">
      <c r="A104" s="279"/>
      <c r="B104" s="345"/>
      <c r="C104" s="346"/>
      <c r="D104" s="366" t="s">
        <v>189</v>
      </c>
      <c r="E104" s="367"/>
      <c r="F104" s="303"/>
      <c r="G104" s="240">
        <f>SUM(G90:G103)</f>
        <v>245.8</v>
      </c>
      <c r="H104" s="240">
        <f>SUM(H90:H103)</f>
        <v>546.6</v>
      </c>
      <c r="I104" s="240">
        <f>SUM(I90:I103)</f>
        <v>300.8</v>
      </c>
      <c r="J104" s="165"/>
      <c r="K104" s="166"/>
      <c r="L104" s="167"/>
      <c r="M104" s="105">
        <f t="shared" ref="M104:R104" si="131">SUM(M90:M103)</f>
        <v>2.2999999999999998</v>
      </c>
      <c r="N104" s="105">
        <f t="shared" si="131"/>
        <v>0</v>
      </c>
      <c r="O104" s="105">
        <f t="shared" si="131"/>
        <v>367.5</v>
      </c>
      <c r="P104" s="105">
        <f t="shared" si="131"/>
        <v>176.8</v>
      </c>
      <c r="Q104" s="105">
        <f t="shared" si="131"/>
        <v>0</v>
      </c>
      <c r="R104" s="105">
        <f t="shared" si="131"/>
        <v>0</v>
      </c>
      <c r="S104" s="107">
        <f>SUM(M104:R104)</f>
        <v>546.6</v>
      </c>
      <c r="T104" s="108"/>
      <c r="U104" s="241">
        <f t="shared" ref="U104:Z104" si="132">SUM(U90:U103)</f>
        <v>1.9549999999999998</v>
      </c>
      <c r="V104" s="242">
        <f t="shared" si="132"/>
        <v>0</v>
      </c>
      <c r="W104" s="242">
        <f t="shared" si="132"/>
        <v>327.39499999999992</v>
      </c>
      <c r="X104" s="242">
        <f t="shared" si="132"/>
        <v>156.52500000000001</v>
      </c>
      <c r="Y104" s="242">
        <f t="shared" si="132"/>
        <v>0</v>
      </c>
      <c r="Z104" s="242">
        <f t="shared" si="132"/>
        <v>0</v>
      </c>
      <c r="AA104" s="243">
        <f>SUM(U104:Z104)</f>
        <v>485.87499999999989</v>
      </c>
    </row>
    <row r="105" spans="1:27">
      <c r="A105" s="281" t="s">
        <v>39</v>
      </c>
      <c r="B105" s="345"/>
      <c r="C105" s="346"/>
      <c r="D105" s="370" t="s">
        <v>33</v>
      </c>
      <c r="E105" s="370"/>
      <c r="F105" s="370"/>
      <c r="G105" s="370"/>
      <c r="H105" s="370"/>
      <c r="I105" s="370"/>
      <c r="J105" s="370"/>
      <c r="K105" s="370"/>
      <c r="L105" s="370"/>
      <c r="M105" s="169"/>
      <c r="N105" s="169"/>
      <c r="O105" s="169"/>
      <c r="P105" s="169"/>
      <c r="Q105" s="169"/>
      <c r="R105" s="169"/>
      <c r="S105" s="169"/>
      <c r="T105" s="170"/>
      <c r="U105" s="392"/>
      <c r="V105" s="392"/>
      <c r="W105" s="392"/>
      <c r="X105" s="392"/>
      <c r="Y105" s="392"/>
      <c r="Z105" s="392"/>
      <c r="AA105" s="393"/>
    </row>
    <row r="106" spans="1:27" ht="25.5">
      <c r="A106" s="279"/>
      <c r="B106" s="283" t="s">
        <v>249</v>
      </c>
      <c r="C106" s="308" t="s">
        <v>320</v>
      </c>
      <c r="D106" s="58" t="s">
        <v>113</v>
      </c>
      <c r="E106" s="225" t="s">
        <v>169</v>
      </c>
      <c r="F106" s="301"/>
      <c r="G106" s="32">
        <v>300</v>
      </c>
      <c r="H106" s="32">
        <v>380</v>
      </c>
      <c r="I106" s="32">
        <f t="shared" ref="I106" si="133">H106-G106</f>
        <v>80</v>
      </c>
      <c r="J106" s="138" t="s">
        <v>4</v>
      </c>
      <c r="K106" s="129" t="s">
        <v>37</v>
      </c>
      <c r="L106" s="244" t="s">
        <v>62</v>
      </c>
      <c r="M106" s="37">
        <v>0</v>
      </c>
      <c r="N106" s="36">
        <v>0</v>
      </c>
      <c r="O106" s="36">
        <v>20</v>
      </c>
      <c r="P106" s="37">
        <v>215</v>
      </c>
      <c r="Q106" s="37">
        <v>145</v>
      </c>
      <c r="R106" s="37"/>
      <c r="S106" s="88">
        <f t="shared" ref="S106" si="134">SUM(M106:R106)</f>
        <v>380</v>
      </c>
      <c r="T106" s="39">
        <v>0.8</v>
      </c>
      <c r="U106" s="132">
        <f>+M106*$T106</f>
        <v>0</v>
      </c>
      <c r="V106" s="132">
        <v>0</v>
      </c>
      <c r="W106" s="132">
        <f>+O106*$T106-4</f>
        <v>12</v>
      </c>
      <c r="X106" s="132">
        <f>+P106*$T106</f>
        <v>172</v>
      </c>
      <c r="Y106" s="132">
        <f>+Q106*$T106</f>
        <v>116</v>
      </c>
      <c r="Z106" s="133">
        <f t="shared" ref="Z106" si="135">+R106*$T106</f>
        <v>0</v>
      </c>
      <c r="AA106" s="174">
        <f t="shared" ref="AA106" si="136">SUM(U106:Z106)</f>
        <v>300</v>
      </c>
    </row>
    <row r="107" spans="1:27">
      <c r="A107" s="279"/>
      <c r="B107" s="345"/>
      <c r="C107" s="346"/>
      <c r="D107" s="371" t="s">
        <v>34</v>
      </c>
      <c r="E107" s="371"/>
      <c r="F107" s="304"/>
      <c r="G107" s="180">
        <f>SUM(G106)</f>
        <v>300</v>
      </c>
      <c r="H107" s="180">
        <f>SUM(H106)</f>
        <v>380</v>
      </c>
      <c r="I107" s="180">
        <f>SUM(I106)</f>
        <v>80</v>
      </c>
      <c r="J107" s="245"/>
      <c r="K107" s="246"/>
      <c r="L107" s="247"/>
      <c r="M107" s="184">
        <f>+M106</f>
        <v>0</v>
      </c>
      <c r="N107" s="185">
        <f t="shared" ref="N107" si="137">+N106</f>
        <v>0</v>
      </c>
      <c r="O107" s="185">
        <f t="shared" ref="O107:R107" si="138">+O106</f>
        <v>20</v>
      </c>
      <c r="P107" s="185">
        <f t="shared" si="138"/>
        <v>215</v>
      </c>
      <c r="Q107" s="185">
        <f t="shared" si="138"/>
        <v>145</v>
      </c>
      <c r="R107" s="185">
        <f t="shared" si="138"/>
        <v>0</v>
      </c>
      <c r="S107" s="186">
        <f>SUM(M107:R107)</f>
        <v>380</v>
      </c>
      <c r="T107" s="112"/>
      <c r="U107" s="188">
        <f>+U106</f>
        <v>0</v>
      </c>
      <c r="V107" s="189">
        <f t="shared" ref="V107:W107" si="139">+V106</f>
        <v>0</v>
      </c>
      <c r="W107" s="189">
        <f t="shared" si="139"/>
        <v>12</v>
      </c>
      <c r="X107" s="189">
        <f t="shared" ref="X107" si="140">+X106</f>
        <v>172</v>
      </c>
      <c r="Y107" s="189">
        <f t="shared" ref="Y107" si="141">+Y106</f>
        <v>116</v>
      </c>
      <c r="Z107" s="189">
        <f t="shared" ref="Z107" si="142">+Z106</f>
        <v>0</v>
      </c>
      <c r="AA107" s="190">
        <f>SUM(U107:Z107)</f>
        <v>300</v>
      </c>
    </row>
    <row r="108" spans="1:27" ht="15.75" thickBot="1">
      <c r="A108" s="279"/>
      <c r="B108" s="345"/>
      <c r="C108" s="346"/>
      <c r="D108" s="371" t="s">
        <v>205</v>
      </c>
      <c r="E108" s="371"/>
      <c r="F108" s="304"/>
      <c r="G108" s="180">
        <f>G88+G104+G107</f>
        <v>783.8</v>
      </c>
      <c r="H108" s="180">
        <f>H88+H104+H107</f>
        <v>1660.1</v>
      </c>
      <c r="I108" s="180">
        <f t="shared" ref="I108" si="143">H108-G108</f>
        <v>876.3</v>
      </c>
      <c r="J108" s="245"/>
      <c r="K108" s="246"/>
      <c r="L108" s="247"/>
      <c r="M108" s="184">
        <f t="shared" ref="M108:R108" si="144">+M107+M104+M88</f>
        <v>2.2999999999999998</v>
      </c>
      <c r="N108" s="185">
        <f t="shared" si="144"/>
        <v>0</v>
      </c>
      <c r="O108" s="185">
        <f t="shared" si="144"/>
        <v>658.4</v>
      </c>
      <c r="P108" s="185">
        <f t="shared" si="144"/>
        <v>645.5</v>
      </c>
      <c r="Q108" s="185">
        <f t="shared" si="144"/>
        <v>323.89999999999998</v>
      </c>
      <c r="R108" s="185">
        <f t="shared" si="144"/>
        <v>30</v>
      </c>
      <c r="S108" s="186">
        <f>SUM(M108:R108)</f>
        <v>1660.1</v>
      </c>
      <c r="T108" s="112"/>
      <c r="U108" s="188">
        <f t="shared" ref="U108:Z108" si="145">+U107+U104+U88</f>
        <v>1.9549999999999998</v>
      </c>
      <c r="V108" s="189">
        <f t="shared" si="145"/>
        <v>0</v>
      </c>
      <c r="W108" s="189">
        <f t="shared" si="145"/>
        <v>576.17999999999984</v>
      </c>
      <c r="X108" s="189">
        <f t="shared" si="145"/>
        <v>550.15499999999997</v>
      </c>
      <c r="Y108" s="189">
        <f t="shared" si="145"/>
        <v>270.38499999999999</v>
      </c>
      <c r="Z108" s="189">
        <f t="shared" si="145"/>
        <v>25.5</v>
      </c>
      <c r="AA108" s="190">
        <f>SUM(U108:Z108)</f>
        <v>1424.175</v>
      </c>
    </row>
    <row r="109" spans="1:27" ht="15.75" thickBot="1">
      <c r="A109" s="281" t="s">
        <v>190</v>
      </c>
      <c r="B109" s="352" t="s">
        <v>248</v>
      </c>
      <c r="C109" s="353"/>
      <c r="D109" s="331" t="s">
        <v>240</v>
      </c>
      <c r="E109" s="248" t="s">
        <v>186</v>
      </c>
      <c r="F109" s="337"/>
      <c r="G109" s="249">
        <f t="shared" ref="G109" si="146">R109</f>
        <v>0</v>
      </c>
      <c r="H109" s="249">
        <v>82.01</v>
      </c>
      <c r="I109" s="249">
        <v>82.01</v>
      </c>
      <c r="J109" s="250"/>
      <c r="K109" s="251" t="s">
        <v>57</v>
      </c>
      <c r="L109" s="252" t="s">
        <v>62</v>
      </c>
      <c r="M109" s="253"/>
      <c r="N109" s="254">
        <v>0</v>
      </c>
      <c r="O109" s="254">
        <f>21.393039+19.025702</f>
        <v>40.418740999999997</v>
      </c>
      <c r="P109" s="254">
        <v>20.794094999999999</v>
      </c>
      <c r="Q109" s="254">
        <v>20.794094999999999</v>
      </c>
      <c r="R109" s="254"/>
      <c r="S109" s="255">
        <f>SUM(M109:R109)</f>
        <v>82.006930999999994</v>
      </c>
      <c r="T109" s="256"/>
      <c r="U109" s="257"/>
      <c r="V109" s="254">
        <v>0</v>
      </c>
      <c r="W109" s="254">
        <f>O109</f>
        <v>40.418740999999997</v>
      </c>
      <c r="X109" s="254">
        <v>20.794094999999999</v>
      </c>
      <c r="Y109" s="254">
        <v>20.794094999999999</v>
      </c>
      <c r="Z109" s="254"/>
      <c r="AA109" s="258">
        <f>SUM(U109:Z109)</f>
        <v>82.006930999999994</v>
      </c>
    </row>
    <row r="110" spans="1:27" ht="24.75" customHeight="1" thickBot="1">
      <c r="A110" s="324"/>
      <c r="B110" s="347"/>
      <c r="C110" s="348"/>
      <c r="D110" s="366" t="s">
        <v>35</v>
      </c>
      <c r="E110" s="367"/>
      <c r="F110" s="299"/>
      <c r="G110" s="336">
        <f>G25+G30+G56+G88+G104+G107+G109</f>
        <v>2944.6580000000004</v>
      </c>
      <c r="H110" s="259">
        <f>H25+H30+H56+H88+H104+H107+H109</f>
        <v>6034.3600000000006</v>
      </c>
      <c r="I110" s="259">
        <f>I109+I107+I104+I88+I56+I30+I25</f>
        <v>3089.7019999999998</v>
      </c>
      <c r="J110" s="260"/>
      <c r="K110" s="260"/>
      <c r="L110" s="261"/>
      <c r="M110" s="259">
        <f t="shared" ref="M110:R110" si="147">SUM(M109+M107+M104+M88+M56+M30+M25)</f>
        <v>7.8</v>
      </c>
      <c r="N110" s="259">
        <f t="shared" si="147"/>
        <v>0</v>
      </c>
      <c r="O110" s="259">
        <f t="shared" si="147"/>
        <v>1243.7487410000001</v>
      </c>
      <c r="P110" s="259">
        <f t="shared" si="147"/>
        <v>1543.3900950000002</v>
      </c>
      <c r="Q110" s="259">
        <f t="shared" si="147"/>
        <v>1072.9540950000001</v>
      </c>
      <c r="R110" s="259">
        <f t="shared" si="147"/>
        <v>2166.5</v>
      </c>
      <c r="S110" s="259">
        <f>SUM(S109+S107+S104+S88+S56+S30+S25)</f>
        <v>6034.3929310000003</v>
      </c>
      <c r="T110" s="262"/>
      <c r="U110" s="259">
        <f t="shared" ref="U110:Z110" si="148">SUM(U109+U107+U104+U88+U56+U30+U25)</f>
        <v>6.63</v>
      </c>
      <c r="V110" s="259">
        <f t="shared" si="148"/>
        <v>0</v>
      </c>
      <c r="W110" s="259">
        <f t="shared" si="148"/>
        <v>1084.0737409999999</v>
      </c>
      <c r="X110" s="259">
        <f t="shared" si="148"/>
        <v>1338.6250950000001</v>
      </c>
      <c r="Y110" s="259">
        <f t="shared" si="148"/>
        <v>1016.689095</v>
      </c>
      <c r="Z110" s="259">
        <f t="shared" si="148"/>
        <v>2162</v>
      </c>
      <c r="AA110" s="263">
        <f>SUM(AA109+AA107+AA104+AA88+AA56+AA30+AA25)</f>
        <v>5608.0179310000003</v>
      </c>
    </row>
    <row r="111" spans="1:27" ht="24.75" customHeight="1">
      <c r="A111" s="264"/>
      <c r="D111" s="265"/>
      <c r="E111" s="266" t="s">
        <v>181</v>
      </c>
      <c r="F111" s="266"/>
      <c r="G111" s="11"/>
      <c r="H111" s="267"/>
      <c r="I111" s="11"/>
      <c r="J111" s="11"/>
      <c r="K111" s="11"/>
      <c r="L111" s="268"/>
      <c r="S111" s="267"/>
      <c r="AA111" s="267"/>
    </row>
    <row r="112" spans="1:27">
      <c r="D112" s="265"/>
      <c r="E112" s="11"/>
      <c r="F112" s="11"/>
      <c r="G112" s="270"/>
      <c r="H112" s="270"/>
      <c r="I112" s="270"/>
      <c r="J112" s="11"/>
      <c r="K112" s="11"/>
      <c r="L112" s="268"/>
      <c r="AA112" s="271"/>
    </row>
    <row r="113" spans="1:12" ht="23.25">
      <c r="A113" s="272"/>
      <c r="B113" s="349"/>
      <c r="C113" s="349"/>
      <c r="D113" s="273" t="s">
        <v>241</v>
      </c>
      <c r="G113" s="11"/>
      <c r="H113" s="11"/>
      <c r="I113" s="11"/>
      <c r="J113" s="11"/>
      <c r="K113" s="11"/>
      <c r="L113" s="268"/>
    </row>
    <row r="117" spans="1:12">
      <c r="H117" s="274"/>
    </row>
  </sheetData>
  <mergeCells count="70">
    <mergeCell ref="K5:K6"/>
    <mergeCell ref="L5:L6"/>
    <mergeCell ref="E5:E6"/>
    <mergeCell ref="J5:J6"/>
    <mergeCell ref="G5:G6"/>
    <mergeCell ref="H5:H6"/>
    <mergeCell ref="I5:I6"/>
    <mergeCell ref="M26:S26"/>
    <mergeCell ref="M7:S7"/>
    <mergeCell ref="T5:T6"/>
    <mergeCell ref="U75:AA75"/>
    <mergeCell ref="U45:AA45"/>
    <mergeCell ref="U57:AA57"/>
    <mergeCell ref="U58:AA58"/>
    <mergeCell ref="U89:AA89"/>
    <mergeCell ref="U105:AA105"/>
    <mergeCell ref="U5:AA5"/>
    <mergeCell ref="U32:AA32"/>
    <mergeCell ref="U33:AA33"/>
    <mergeCell ref="U36:AA36"/>
    <mergeCell ref="U41:AA41"/>
    <mergeCell ref="U26:AA26"/>
    <mergeCell ref="U7:AA7"/>
    <mergeCell ref="A2:E2"/>
    <mergeCell ref="D58:L58"/>
    <mergeCell ref="D33:L33"/>
    <mergeCell ref="D36:L36"/>
    <mergeCell ref="D41:L41"/>
    <mergeCell ref="D45:L45"/>
    <mergeCell ref="D56:E56"/>
    <mergeCell ref="D57:L57"/>
    <mergeCell ref="D25:E25"/>
    <mergeCell ref="D31:E31"/>
    <mergeCell ref="D30:E30"/>
    <mergeCell ref="D32:L32"/>
    <mergeCell ref="A3:L3"/>
    <mergeCell ref="A8:A10"/>
    <mergeCell ref="A5:A6"/>
    <mergeCell ref="D5:D6"/>
    <mergeCell ref="F5:F6"/>
    <mergeCell ref="B8:C8"/>
    <mergeCell ref="B9:C9"/>
    <mergeCell ref="M58:S58"/>
    <mergeCell ref="D110:E110"/>
    <mergeCell ref="D75:L75"/>
    <mergeCell ref="D88:E88"/>
    <mergeCell ref="D89:L89"/>
    <mergeCell ref="D104:E104"/>
    <mergeCell ref="D105:L105"/>
    <mergeCell ref="D107:E107"/>
    <mergeCell ref="D108:E108"/>
    <mergeCell ref="M5:S5"/>
    <mergeCell ref="M32:S32"/>
    <mergeCell ref="M33:S33"/>
    <mergeCell ref="M36:S36"/>
    <mergeCell ref="B10:C10"/>
    <mergeCell ref="B12:C12"/>
    <mergeCell ref="B20:C20"/>
    <mergeCell ref="B5:B6"/>
    <mergeCell ref="C5:C6"/>
    <mergeCell ref="B23:C23"/>
    <mergeCell ref="B27:C27"/>
    <mergeCell ref="B46:C46"/>
    <mergeCell ref="B61:C61"/>
    <mergeCell ref="B66:C66"/>
    <mergeCell ref="B70:C70"/>
    <mergeCell ref="B72:C72"/>
    <mergeCell ref="B90:C90"/>
    <mergeCell ref="B100:C100"/>
    <mergeCell ref="B109:C109"/>
  </mergeCells>
  <pageMargins left="0.27559055118110237" right="0.15748031496062992" top="0.6692913385826772" bottom="0.51181102362204722" header="0.15748031496062992" footer="0.31496062992125984"/>
  <pageSetup paperSize="8" scale="55" fitToHeight="0" orientation="landscape" copies="2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verca</cp:lastModifiedBy>
  <cp:lastPrinted>2017-06-16T15:30:29Z</cp:lastPrinted>
  <dcterms:created xsi:type="dcterms:W3CDTF">2014-07-17T19:57:08Z</dcterms:created>
  <dcterms:modified xsi:type="dcterms:W3CDTF">2017-10-03T18:00:45Z</dcterms:modified>
</cp:coreProperties>
</file>