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p 2021\přímé NIV 2021 zadání KÚ\přílohy metodiky 2021\"/>
    </mc:Choice>
  </mc:AlternateContent>
  <xr:revisionPtr revIDLastSave="0" documentId="13_ncr:1_{003D8D37-D2ED-48CF-B210-0BB69C78FEE2}" xr6:coauthVersionLast="36" xr6:coauthVersionMax="45" xr10:uidLastSave="{00000000-0000-0000-0000-000000000000}"/>
  <bookViews>
    <workbookView xWindow="-105" yWindow="-105" windowWidth="30930" windowHeight="16890" xr2:uid="{00000000-000D-0000-FFFF-FFFF00000000}"/>
  </bookViews>
  <sheets>
    <sheet name="Normativy 2021" sheetId="1" r:id="rId1"/>
    <sheet name="List1" sheetId="2" r:id="rId2"/>
  </sheets>
  <definedNames>
    <definedName name="_xlnm._FilterDatabase" localSheetId="0" hidden="1">'Normativy 2021'!$A$3:$M$21</definedName>
    <definedName name="_xlnm.Database">#REF!</definedName>
    <definedName name="_xlnm.Print_Titles" localSheetId="1">List1!$A:$C</definedName>
    <definedName name="_xlnm.Print_Titles" localSheetId="0">'Normativy 2021'!$A:$A,'Normativy 2021'!$3:$3</definedName>
    <definedName name="_xlnm.Print_Area" localSheetId="0">'Normativy 2021'!$A$2:$L$40</definedName>
    <definedName name="Z_052A1E75_43F9_4332_AFEF_26CF9E421146_.wvu.Cols" localSheetId="1" hidden="1">List1!$P:$W</definedName>
    <definedName name="Z_052A1E75_43F9_4332_AFEF_26CF9E421146_.wvu.FilterData" localSheetId="0" hidden="1">'Normativy 2021'!$A$3:$M$40</definedName>
    <definedName name="Z_052A1E75_43F9_4332_AFEF_26CF9E421146_.wvu.PrintTitles" localSheetId="1" hidden="1">List1!$A:$C</definedName>
    <definedName name="Z_052A1E75_43F9_4332_AFEF_26CF9E421146_.wvu.PrintTitles" localSheetId="0" hidden="1">'Normativy 2021'!$A:$A,'Normativy 2021'!$3:$3</definedName>
    <definedName name="Z_07A5FCB0_413C_407E_ABC2_7E91E1999FBD_.wvu.Cols" localSheetId="1" hidden="1">List1!$P:$W</definedName>
    <definedName name="Z_07A5FCB0_413C_407E_ABC2_7E91E1999FBD_.wvu.Cols" localSheetId="0" hidden="1">'Normativy 2021'!$F:$J</definedName>
    <definedName name="Z_07A5FCB0_413C_407E_ABC2_7E91E1999FBD_.wvu.FilterData" localSheetId="0" hidden="1">'Normativy 2021'!$A$3:$M$40</definedName>
    <definedName name="Z_07A5FCB0_413C_407E_ABC2_7E91E1999FBD_.wvu.PrintTitles" localSheetId="1" hidden="1">List1!$A:$C</definedName>
    <definedName name="Z_07A5FCB0_413C_407E_ABC2_7E91E1999FBD_.wvu.PrintTitles" localSheetId="0" hidden="1">'Normativy 2021'!$A:$A,'Normativy 2021'!$3:$3</definedName>
    <definedName name="Z_08647E53_1328_4593_BE6D_7D1D4FBC93CE_.wvu.Cols" localSheetId="0" hidden="1">'Normativy 2021'!#REF!,'Normativy 2021'!#REF!</definedName>
    <definedName name="Z_08647E53_1328_4593_BE6D_7D1D4FBC93CE_.wvu.PrintTitles" localSheetId="0" hidden="1">'Normativy 2021'!$A:$A,'Normativy 2021'!$3:$3</definedName>
    <definedName name="Z_08647E53_1328_4593_BE6D_7D1D4FBC93CE_.wvu.Rows" localSheetId="0" hidden="1">'Normativy 2021'!#REF!,'Normativy 2021'!#REF!</definedName>
    <definedName name="Z_15E8B29B_C512_44DB_B4F0_DEC7540432F5_.wvu.Cols" localSheetId="0" hidden="1">'Normativy 2021'!#REF!,'Normativy 2021'!#REF!</definedName>
    <definedName name="Z_15E8B29B_C512_44DB_B4F0_DEC7540432F5_.wvu.PrintTitles" localSheetId="0" hidden="1">'Normativy 2021'!$A:$A,'Normativy 2021'!$3:$3</definedName>
    <definedName name="Z_15E8B29B_C512_44DB_B4F0_DEC7540432F5_.wvu.Rows" localSheetId="0" hidden="1">'Normativy 2021'!#REF!,'Normativy 2021'!#REF!</definedName>
    <definedName name="Z_1AA8BE61_A288_49E6_ADB2_8E9F8B67827D_.wvu.FilterData" localSheetId="0" hidden="1">'Normativy 2021'!$A$3:$M$40</definedName>
    <definedName name="Z_28E302C8_1730_46AF_A10B_D26EF84F84F5_.wvu.Cols" localSheetId="1" hidden="1">List1!$P:$W</definedName>
    <definedName name="Z_28E302C8_1730_46AF_A10B_D26EF84F84F5_.wvu.Cols" localSheetId="0" hidden="1">'Normativy 2021'!#REF!,'Normativy 2021'!#REF!,'Normativy 2021'!#REF!,'Normativy 2021'!#REF!</definedName>
    <definedName name="Z_28E302C8_1730_46AF_A10B_D26EF84F84F5_.wvu.FilterData" localSheetId="0" hidden="1">'Normativy 2021'!$A$3:$M$21</definedName>
    <definedName name="Z_28E302C8_1730_46AF_A10B_D26EF84F84F5_.wvu.PrintTitles" localSheetId="1" hidden="1">List1!$A:$C</definedName>
    <definedName name="Z_28E302C8_1730_46AF_A10B_D26EF84F84F5_.wvu.PrintTitles" localSheetId="0" hidden="1">'Normativy 2021'!$A:$A,'Normativy 2021'!$3:$3</definedName>
    <definedName name="Z_395CDB2D_1278_4711_A980_BF78E1E3D0E3_.wvu.Cols" localSheetId="1" hidden="1">List1!$P:$W</definedName>
    <definedName name="Z_395CDB2D_1278_4711_A980_BF78E1E3D0E3_.wvu.Cols" localSheetId="0" hidden="1">'Normativy 2021'!#REF!,'Normativy 2021'!#REF!,'Normativy 2021'!$F:$J,'Normativy 2021'!$L:$L</definedName>
    <definedName name="Z_395CDB2D_1278_4711_A980_BF78E1E3D0E3_.wvu.FilterData" localSheetId="0" hidden="1">'Normativy 2021'!$A$3:$M$40</definedName>
    <definedName name="Z_395CDB2D_1278_4711_A980_BF78E1E3D0E3_.wvu.PrintTitles" localSheetId="1" hidden="1">List1!$A:$C</definedName>
    <definedName name="Z_395CDB2D_1278_4711_A980_BF78E1E3D0E3_.wvu.PrintTitles" localSheetId="0" hidden="1">'Normativy 2021'!$A:$A,'Normativy 2021'!$3:$3</definedName>
    <definedName name="Z_424BF41A_7A86_4FC3_9E3E_B404C47947FB_.wvu.Cols" localSheetId="0" hidden="1">'Normativy 2021'!#REF!,'Normativy 2021'!#REF!</definedName>
    <definedName name="Z_424BF41A_7A86_4FC3_9E3E_B404C47947FB_.wvu.PrintTitles" localSheetId="0" hidden="1">'Normativy 2021'!$A:$A,'Normativy 2021'!$3:$3</definedName>
    <definedName name="Z_424BF41A_7A86_4FC3_9E3E_B404C47947FB_.wvu.Rows" localSheetId="0" hidden="1">'Normativy 2021'!#REF!,'Normativy 2021'!#REF!</definedName>
    <definedName name="Z_4491993C_3C9E_4226_B31A_911CEA7B6DA6_.wvu.Cols" localSheetId="1" hidden="1">List1!$P:$W</definedName>
    <definedName name="Z_4491993C_3C9E_4226_B31A_911CEA7B6DA6_.wvu.Cols" localSheetId="0" hidden="1">'Normativy 2021'!#REF!,'Normativy 2021'!#REF!,'Normativy 2021'!#REF!,'Normativy 2021'!#REF!</definedName>
    <definedName name="Z_4491993C_3C9E_4226_B31A_911CEA7B6DA6_.wvu.FilterData" localSheetId="0" hidden="1">'Normativy 2021'!$A$3:$M$21</definedName>
    <definedName name="Z_4491993C_3C9E_4226_B31A_911CEA7B6DA6_.wvu.PrintTitles" localSheetId="1" hidden="1">List1!$A:$C</definedName>
    <definedName name="Z_4491993C_3C9E_4226_B31A_911CEA7B6DA6_.wvu.PrintTitles" localSheetId="0" hidden="1">'Normativy 2021'!$A:$A,'Normativy 2021'!$3:$3</definedName>
    <definedName name="Z_5D241DBD_A98C_49C8_AC7E_2CA4EDF6359A_.wvu.Cols" localSheetId="1" hidden="1">List1!$P:$W</definedName>
    <definedName name="Z_5D241DBD_A98C_49C8_AC7E_2CA4EDF6359A_.wvu.Cols" localSheetId="0" hidden="1">'Normativy 2021'!$F:$J</definedName>
    <definedName name="Z_5D241DBD_A98C_49C8_AC7E_2CA4EDF6359A_.wvu.FilterData" localSheetId="0" hidden="1">'Normativy 2021'!$A$3:$M$40</definedName>
    <definedName name="Z_5D241DBD_A98C_49C8_AC7E_2CA4EDF6359A_.wvu.PrintTitles" localSheetId="1" hidden="1">List1!$A:$C</definedName>
    <definedName name="Z_5D241DBD_A98C_49C8_AC7E_2CA4EDF6359A_.wvu.PrintTitles" localSheetId="0" hidden="1">'Normativy 2021'!$A:$A,'Normativy 2021'!$3:$3</definedName>
    <definedName name="Z_5F8A58B2_A524_4A73_9A95_2F9845413B33_.wvu.FilterData" localSheetId="0" hidden="1">'Normativy 2021'!$A$3:$M$21</definedName>
    <definedName name="Z_7A267E7D_5541_425C_9EA4_667F7FAC38C8_.wvu.Cols" localSheetId="1" hidden="1">List1!$P:$W</definedName>
    <definedName name="Z_7A267E7D_5541_425C_9EA4_667F7FAC38C8_.wvu.Cols" localSheetId="0" hidden="1">'Normativy 2021'!$F:$J</definedName>
    <definedName name="Z_7A267E7D_5541_425C_9EA4_667F7FAC38C8_.wvu.FilterData" localSheetId="0" hidden="1">'Normativy 2021'!$A$3:$M$40</definedName>
    <definedName name="Z_7A267E7D_5541_425C_9EA4_667F7FAC38C8_.wvu.PrintTitles" localSheetId="1" hidden="1">List1!$A:$C</definedName>
    <definedName name="Z_7A267E7D_5541_425C_9EA4_667F7FAC38C8_.wvu.PrintTitles" localSheetId="0" hidden="1">'Normativy 2021'!$A:$A,'Normativy 2021'!$3:$3</definedName>
    <definedName name="Z_83930C79_823D_4BFA_AC77_42E7396856F5_.wvu.Cols" localSheetId="1" hidden="1">List1!$P:$W</definedName>
    <definedName name="Z_83930C79_823D_4BFA_AC77_42E7396856F5_.wvu.Cols" localSheetId="0" hidden="1">'Normativy 2021'!$F:$J</definedName>
    <definedName name="Z_83930C79_823D_4BFA_AC77_42E7396856F5_.wvu.FilterData" localSheetId="0" hidden="1">'Normativy 2021'!$A$3:$M$40</definedName>
    <definedName name="Z_83930C79_823D_4BFA_AC77_42E7396856F5_.wvu.PrintTitles" localSheetId="1" hidden="1">List1!$A:$C</definedName>
    <definedName name="Z_83930C79_823D_4BFA_AC77_42E7396856F5_.wvu.PrintTitles" localSheetId="0" hidden="1">'Normativy 2021'!$A:$A,'Normativy 2021'!$3:$3</definedName>
    <definedName name="Z_912F4FA1_95A3_4482_AAA9_038E0DC21F7D_.wvu.Cols" localSheetId="1" hidden="1">List1!$P:$W</definedName>
    <definedName name="Z_912F4FA1_95A3_4482_AAA9_038E0DC21F7D_.wvu.FilterData" localSheetId="0" hidden="1">'Normativy 2021'!$A$3:$M$40</definedName>
    <definedName name="Z_912F4FA1_95A3_4482_AAA9_038E0DC21F7D_.wvu.PrintTitles" localSheetId="1" hidden="1">List1!$A:$C</definedName>
    <definedName name="Z_912F4FA1_95A3_4482_AAA9_038E0DC21F7D_.wvu.PrintTitles" localSheetId="0" hidden="1">'Normativy 2021'!$A:$A,'Normativy 2021'!$3:$3</definedName>
    <definedName name="Z_97729222_926C_4315_89C2_2FABBD20BF17_.wvu.Cols" localSheetId="1" hidden="1">List1!$P:$W</definedName>
    <definedName name="Z_97729222_926C_4315_89C2_2FABBD20BF17_.wvu.Cols" localSheetId="0" hidden="1">'Normativy 2021'!#REF!,'Normativy 2021'!#REF!,'Normativy 2021'!$F:$J,'Normativy 2021'!#REF!,'Normativy 2021'!#REF!</definedName>
    <definedName name="Z_97729222_926C_4315_89C2_2FABBD20BF17_.wvu.FilterData" localSheetId="0" hidden="1">'Normativy 2021'!$A$3:$M$40</definedName>
    <definedName name="Z_97729222_926C_4315_89C2_2FABBD20BF17_.wvu.PrintTitles" localSheetId="1" hidden="1">List1!$A:$C</definedName>
    <definedName name="Z_97729222_926C_4315_89C2_2FABBD20BF17_.wvu.PrintTitles" localSheetId="0" hidden="1">'Normativy 2021'!$A:$A,'Normativy 2021'!$3:$3</definedName>
    <definedName name="Z_9B49D353_A68B_40CB_B515_5DC152B99F41_.wvu.Cols" localSheetId="0" hidden="1">'Normativy 2021'!#REF!,'Normativy 2021'!#REF!</definedName>
    <definedName name="Z_9B49D353_A68B_40CB_B515_5DC152B99F41_.wvu.PrintTitles" localSheetId="0" hidden="1">'Normativy 2021'!$A:$A,'Normativy 2021'!$3:$3</definedName>
    <definedName name="Z_9B49D353_A68B_40CB_B515_5DC152B99F41_.wvu.Rows" localSheetId="0" hidden="1">'Normativy 2021'!#REF!,'Normativy 2021'!#REF!</definedName>
    <definedName name="Z_F08030CE_B017_4F68_B952_42E60474C44D_.wvu.Cols" localSheetId="1" hidden="1">List1!$P:$W</definedName>
    <definedName name="Z_F08030CE_B017_4F68_B952_42E60474C44D_.wvu.Cols" localSheetId="0" hidden="1">'Normativy 2021'!$F:$J,'Normativy 2021'!#REF!</definedName>
    <definedName name="Z_F08030CE_B017_4F68_B952_42E60474C44D_.wvu.FilterData" localSheetId="0" hidden="1">'Normativy 2021'!$A$3:$M$40</definedName>
    <definedName name="Z_F08030CE_B017_4F68_B952_42E60474C44D_.wvu.PrintTitles" localSheetId="1" hidden="1">List1!$A:$C</definedName>
    <definedName name="Z_F08030CE_B017_4F68_B952_42E60474C44D_.wvu.PrintTitles" localSheetId="0" hidden="1">'Normativy 2021'!$2:$3</definedName>
    <definedName name="Z_F2AFE41E_FD98_4DB8_8A08_84FF1FEBC455_.wvu.Cols" localSheetId="0" hidden="1">'Normativy 2021'!#REF!,'Normativy 2021'!#REF!</definedName>
    <definedName name="Z_F2AFE41E_FD98_4DB8_8A08_84FF1FEBC455_.wvu.PrintTitles" localSheetId="0" hidden="1">'Normativy 2021'!$A:$A,'Normativy 2021'!$3:$3</definedName>
    <definedName name="Z_F2AFE41E_FD98_4DB8_8A08_84FF1FEBC455_.wvu.Rows" localSheetId="0" hidden="1">'Normativy 2021'!#REF!,'Normativy 2021'!#REF!</definedName>
    <definedName name="Z_F9022AAB_6417_4047_A295_A6122F1907FA_.wvu.Cols" localSheetId="1" hidden="1">List1!$P:$W</definedName>
    <definedName name="Z_F9022AAB_6417_4047_A295_A6122F1907FA_.wvu.Cols" localSheetId="0" hidden="1">'Normativy 2021'!#REF!,'Normativy 2021'!#REF!,'Normativy 2021'!$F:$J,'Normativy 2021'!#REF!,'Normativy 2021'!#REF!</definedName>
    <definedName name="Z_F9022AAB_6417_4047_A295_A6122F1907FA_.wvu.FilterData" localSheetId="0" hidden="1">'Normativy 2021'!$A$3:$M$40</definedName>
    <definedName name="Z_F9022AAB_6417_4047_A295_A6122F1907FA_.wvu.PrintTitles" localSheetId="1" hidden="1">List1!$A:$C</definedName>
    <definedName name="Z_F9022AAB_6417_4047_A295_A6122F1907FA_.wvu.PrintTitles" localSheetId="0" hidden="1">'Normativy 2021'!$A:$A,'Normativy 2021'!$3:$3</definedName>
  </definedNames>
  <calcPr calcId="191029"/>
  <customWorkbookViews>
    <customWorkbookView name="Václav Jarkovský - vlastní zobrazení" guid="{912F4FA1-95A3-4482-AAA9-038E0DC21F7D}" mergeInterval="0" personalView="1" maximized="1" xWindow="1" yWindow="1" windowWidth="1276" windowHeight="885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395 - vlastní pohled" guid="{7A267E7D-5541-425C-9EA4-667F7FAC38C8}" mergeInterval="0" personalView="1" maximized="1" windowWidth="1276" windowHeight="852" tabRatio="601" activeSheetId="1"/>
    <customWorkbookView name="V.Jarkovský - vlastní pohled" guid="{F2AFE41E-FD98-4DB8-8A08-84FF1FEBC455}" mergeInterval="0" personalView="1" maximized="1" windowWidth="1276" windowHeight="852" tabRatio="601" activeSheetId="3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Třísková Dana - vlastní pohled" guid="{08647E53-1328-4593-BE6D-7D1D4FBC93CE}" mergeInterval="0" personalView="1" maximized="1" windowWidth="1020" windowHeight="605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Jan Vaníček - vlastní zobrazení" guid="{4491993C-3C9E-4226-B31A-911CEA7B6DA6}" mergeInterval="0" personalView="1" maximized="1" xWindow="1" yWindow="1" windowWidth="1276" windowHeight="908" tabRatio="601" activeSheetId="1"/>
  </customWorkbookViews>
</workbook>
</file>

<file path=xl/calcChain.xml><?xml version="1.0" encoding="utf-8"?>
<calcChain xmlns="http://schemas.openxmlformats.org/spreadsheetml/2006/main">
  <c r="G25" i="1" l="1"/>
  <c r="G26" i="1"/>
  <c r="F26" i="1" l="1"/>
  <c r="G11" i="1" l="1"/>
  <c r="G12" i="1"/>
  <c r="G10" i="1"/>
  <c r="G13" i="1"/>
  <c r="P4" i="2" l="1"/>
  <c r="R4" i="2" s="1"/>
  <c r="S4" i="2"/>
  <c r="U4" i="2"/>
  <c r="V4" i="2"/>
  <c r="AK4" i="2"/>
  <c r="AM4" i="2" s="1"/>
  <c r="AN4" i="2"/>
  <c r="AP4" i="2"/>
  <c r="AQ4" i="2"/>
  <c r="P5" i="2"/>
  <c r="R5" i="2" s="1"/>
  <c r="AK5" i="2"/>
  <c r="AM5" i="2" s="1"/>
  <c r="P6" i="2"/>
  <c r="R6" i="2" s="1"/>
  <c r="S6" i="2"/>
  <c r="U6" i="2"/>
  <c r="V6" i="2"/>
  <c r="AK6" i="2"/>
  <c r="AM6" i="2" s="1"/>
  <c r="AN6" i="2"/>
  <c r="AP6" i="2"/>
  <c r="AQ6" i="2"/>
  <c r="P7" i="2"/>
  <c r="R7" i="2" s="1"/>
  <c r="AK7" i="2"/>
  <c r="AM7" i="2" s="1"/>
  <c r="P8" i="2"/>
  <c r="R8" i="2" s="1"/>
  <c r="S8" i="2"/>
  <c r="U8" i="2"/>
  <c r="V8" i="2"/>
  <c r="AK8" i="2"/>
  <c r="AM8" i="2" s="1"/>
  <c r="AN8" i="2"/>
  <c r="AP8" i="2"/>
  <c r="AQ8" i="2"/>
  <c r="P9" i="2"/>
  <c r="R9" i="2" s="1"/>
  <c r="AK9" i="2"/>
  <c r="AM9" i="2" s="1"/>
  <c r="P10" i="2"/>
  <c r="AK10" i="2"/>
  <c r="AM10" i="2" s="1"/>
  <c r="AN10" i="2"/>
  <c r="AP10" i="2"/>
  <c r="AQ10" i="2"/>
  <c r="P11" i="2"/>
  <c r="AK11" i="2"/>
  <c r="AM11" i="2" s="1"/>
  <c r="P12" i="2"/>
  <c r="R12" i="2" s="1"/>
  <c r="S12" i="2"/>
  <c r="U12" i="2"/>
  <c r="W12" i="2" s="1"/>
  <c r="AK12" i="2"/>
  <c r="AM12" i="2" s="1"/>
  <c r="AN12" i="2"/>
  <c r="AP12" i="2"/>
  <c r="AQ12" i="2"/>
  <c r="P13" i="2"/>
  <c r="R13" i="2" s="1"/>
  <c r="AK13" i="2"/>
  <c r="AM13" i="2" s="1"/>
  <c r="P14" i="2"/>
  <c r="R14" i="2" s="1"/>
  <c r="S14" i="2"/>
  <c r="U14" i="2"/>
  <c r="V14" i="2"/>
  <c r="AK14" i="2"/>
  <c r="AM14" i="2" s="1"/>
  <c r="AN14" i="2"/>
  <c r="AP14" i="2"/>
  <c r="AQ14" i="2"/>
  <c r="P15" i="2"/>
  <c r="R15" i="2" s="1"/>
  <c r="AK15" i="2"/>
  <c r="AM15" i="2" s="1"/>
  <c r="P16" i="2"/>
  <c r="R16" i="2" s="1"/>
  <c r="S16" i="2"/>
  <c r="U16" i="2"/>
  <c r="V16" i="2"/>
  <c r="AK16" i="2"/>
  <c r="AM16" i="2" s="1"/>
  <c r="AN16" i="2"/>
  <c r="AP16" i="2"/>
  <c r="AR16" i="2" s="1"/>
  <c r="P17" i="2"/>
  <c r="R17" i="2" s="1"/>
  <c r="AK17" i="2"/>
  <c r="AM17" i="2" s="1"/>
  <c r="P18" i="2"/>
  <c r="R18" i="2" s="1"/>
  <c r="S18" i="2"/>
  <c r="U18" i="2"/>
  <c r="V18" i="2"/>
  <c r="AK18" i="2"/>
  <c r="AM18" i="2" s="1"/>
  <c r="AN18" i="2"/>
  <c r="AP18" i="2"/>
  <c r="AQ18" i="2"/>
  <c r="P19" i="2"/>
  <c r="R19" i="2" s="1"/>
  <c r="AK19" i="2"/>
  <c r="AM19" i="2" s="1"/>
  <c r="P20" i="2"/>
  <c r="R20" i="2" s="1"/>
  <c r="S20" i="2"/>
  <c r="U20" i="2"/>
  <c r="V20" i="2"/>
  <c r="AK20" i="2"/>
  <c r="AM20" i="2" s="1"/>
  <c r="AN20" i="2"/>
  <c r="AP20" i="2"/>
  <c r="AQ20" i="2"/>
  <c r="P21" i="2"/>
  <c r="R21" i="2" s="1"/>
  <c r="AK21" i="2"/>
  <c r="AM21" i="2" s="1"/>
  <c r="P22" i="2"/>
  <c r="R22" i="2" s="1"/>
  <c r="S22" i="2"/>
  <c r="U22" i="2"/>
  <c r="V22" i="2"/>
  <c r="AK22" i="2"/>
  <c r="AN22" i="2"/>
  <c r="AP22" i="2"/>
  <c r="AR22" i="2" s="1"/>
  <c r="P23" i="2"/>
  <c r="R23" i="2" s="1"/>
  <c r="AK23" i="2"/>
  <c r="P24" i="2"/>
  <c r="AK24" i="2"/>
  <c r="AN24" i="2"/>
  <c r="P25" i="2"/>
  <c r="AK25" i="2"/>
  <c r="P26" i="2"/>
  <c r="R26" i="2" s="1"/>
  <c r="S26" i="2"/>
  <c r="U26" i="2"/>
  <c r="V26" i="2"/>
  <c r="AK26" i="2"/>
  <c r="AM26" i="2" s="1"/>
  <c r="AN26" i="2"/>
  <c r="AP26" i="2"/>
  <c r="AQ26" i="2"/>
  <c r="P27" i="2"/>
  <c r="R27" i="2" s="1"/>
  <c r="AK27" i="2"/>
  <c r="AM27" i="2" s="1"/>
  <c r="P28" i="2"/>
  <c r="R28" i="2" s="1"/>
  <c r="S28" i="2"/>
  <c r="U28" i="2"/>
  <c r="V28" i="2"/>
  <c r="AK28" i="2"/>
  <c r="AP28" i="2"/>
  <c r="AR28" i="2" s="1"/>
  <c r="P29" i="2"/>
  <c r="R29" i="2" s="1"/>
  <c r="AK29" i="2"/>
  <c r="P30" i="2"/>
  <c r="R30" i="2" s="1"/>
  <c r="S30" i="2"/>
  <c r="U30" i="2"/>
  <c r="V30" i="2"/>
  <c r="AK30" i="2"/>
  <c r="AM30" i="2" s="1"/>
  <c r="AN30" i="2"/>
  <c r="AP30" i="2"/>
  <c r="AQ30" i="2"/>
  <c r="P31" i="2"/>
  <c r="R31" i="2" s="1"/>
  <c r="AK31" i="2"/>
  <c r="AM31" i="2" s="1"/>
  <c r="P32" i="2"/>
  <c r="R32" i="2" s="1"/>
  <c r="S32" i="2"/>
  <c r="U32" i="2"/>
  <c r="W32" i="2" s="1"/>
  <c r="AK32" i="2"/>
  <c r="AM32" i="2" s="1"/>
  <c r="AN32" i="2"/>
  <c r="AP32" i="2"/>
  <c r="AQ32" i="2"/>
  <c r="P33" i="2"/>
  <c r="R33" i="2" s="1"/>
  <c r="AK33" i="2"/>
  <c r="AM33" i="2" s="1"/>
  <c r="P34" i="2"/>
  <c r="R34" i="2" s="1"/>
  <c r="S34" i="2"/>
  <c r="U34" i="2"/>
  <c r="V34" i="2"/>
  <c r="AK34" i="2"/>
  <c r="AM34" i="2" s="1"/>
  <c r="AN34" i="2"/>
  <c r="AP34" i="2"/>
  <c r="AQ34" i="2"/>
  <c r="P35" i="2"/>
  <c r="R35" i="2" s="1"/>
  <c r="AK35" i="2"/>
  <c r="AM35" i="2" s="1"/>
  <c r="P36" i="2"/>
  <c r="R36" i="2" s="1"/>
  <c r="S36" i="2"/>
  <c r="U36" i="2"/>
  <c r="V36" i="2"/>
  <c r="AK36" i="2"/>
  <c r="AM36" i="2" s="1"/>
  <c r="AN36" i="2"/>
  <c r="AP36" i="2"/>
  <c r="AQ36" i="2"/>
  <c r="P37" i="2"/>
  <c r="R37" i="2" s="1"/>
  <c r="AK37" i="2"/>
  <c r="AM37" i="2" s="1"/>
  <c r="AK38" i="2"/>
  <c r="AM38" i="2" s="1"/>
  <c r="AN38" i="2"/>
  <c r="AP38" i="2"/>
  <c r="AQ38" i="2"/>
  <c r="AK39" i="2"/>
  <c r="AM39" i="2" s="1"/>
  <c r="F25" i="1"/>
  <c r="F39" i="1" l="1"/>
  <c r="G21" i="1"/>
  <c r="F11" i="1"/>
  <c r="H11" i="1" s="1"/>
  <c r="I11" i="1" s="1"/>
  <c r="F10" i="1"/>
  <c r="H10" i="1" s="1"/>
  <c r="I10" i="1" s="1"/>
  <c r="G39" i="1"/>
  <c r="F21" i="1"/>
  <c r="F7" i="1"/>
  <c r="W4" i="2"/>
  <c r="AR26" i="2"/>
  <c r="W22" i="2"/>
  <c r="W20" i="2"/>
  <c r="AR4" i="2"/>
  <c r="H25" i="1"/>
  <c r="I25" i="1" s="1"/>
  <c r="AR30" i="2"/>
  <c r="W28" i="2"/>
  <c r="W8" i="2"/>
  <c r="AR38" i="2"/>
  <c r="W36" i="2"/>
  <c r="W34" i="2"/>
  <c r="AR20" i="2"/>
  <c r="W18" i="2"/>
  <c r="AR14" i="2"/>
  <c r="AR12" i="2"/>
  <c r="AR10" i="2"/>
  <c r="AR8" i="2"/>
  <c r="W6" i="2"/>
  <c r="AR36" i="2"/>
  <c r="AR34" i="2"/>
  <c r="AR32" i="2"/>
  <c r="W30" i="2"/>
  <c r="W26" i="2"/>
  <c r="AR18" i="2"/>
  <c r="W16" i="2"/>
  <c r="W14" i="2"/>
  <c r="AR6" i="2"/>
  <c r="H26" i="1"/>
  <c r="I26" i="1" s="1"/>
  <c r="J10" i="1" l="1"/>
  <c r="J11" i="1"/>
  <c r="J26" i="1"/>
  <c r="J25" i="1"/>
  <c r="H39" i="1"/>
  <c r="I39" i="1" s="1"/>
  <c r="H7" i="1"/>
  <c r="I7" i="1" s="1"/>
  <c r="H21" i="1"/>
  <c r="I21" i="1" s="1"/>
  <c r="J21" i="1" l="1"/>
  <c r="J39" i="1"/>
  <c r="J7" i="1"/>
  <c r="L10" i="1"/>
  <c r="L25" i="1"/>
  <c r="L11" i="1"/>
  <c r="L26" i="1"/>
  <c r="L39" i="1" l="1"/>
  <c r="L21" i="1"/>
  <c r="L7" i="1"/>
</calcChain>
</file>

<file path=xl/sharedStrings.xml><?xml version="1.0" encoding="utf-8"?>
<sst xmlns="http://schemas.openxmlformats.org/spreadsheetml/2006/main" count="249" uniqueCount="133">
  <si>
    <t>Stravovaného ve školní jídelně, jde-li o žáka mateřské školy</t>
  </si>
  <si>
    <t>Pedagogicko-psychologické poradně (PPP)</t>
  </si>
  <si>
    <t>Speciálním pedagogickém centru (SPC)</t>
  </si>
  <si>
    <t>Žáka (dítě, ubytovaného, stravovaného, ...) v (ve)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</si>
  <si>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</si>
  <si>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</si>
  <si>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</si>
  <si>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</si>
  <si>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nepedagogické práce v normativu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</si>
  <si>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</si>
  <si>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</si>
  <si>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</si>
  <si>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</si>
  <si>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</si>
  <si>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</si>
  <si>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</si>
  <si>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</si>
  <si>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</si>
  <si>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</si>
  <si>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K ped
Kč</t>
  </si>
  <si>
    <t>Kneped
Kč</t>
  </si>
  <si>
    <t>Celodenně stravovaného (ubytovaní v DM, internátu spec. škol)</t>
  </si>
  <si>
    <t>Celod. strav. bez obědů  (ubytovaní v DM, internátu spec. škol)</t>
  </si>
  <si>
    <t>.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</si>
  <si>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</si>
  <si>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Vysvětlivky</t>
  </si>
  <si>
    <t>prů.platy pedag. celkem</t>
  </si>
  <si>
    <t>průměr.
tarify pedag.</t>
  </si>
  <si>
    <t>průměr.
náhrady pedag.</t>
  </si>
  <si>
    <t>průměr. 
osob. př. pedag.</t>
  </si>
  <si>
    <t>průměr
odměny pedag.</t>
  </si>
  <si>
    <t>průměr.
vedení pedag.</t>
  </si>
  <si>
    <t>průměr. zvlášt. př.
pedag</t>
  </si>
  <si>
    <t>prů.odm
 přesp.ho
celkem</t>
  </si>
  <si>
    <t>průměr.
přesčasy
pedag.</t>
  </si>
  <si>
    <t>průměr.
ostat. př
pedag.</t>
  </si>
  <si>
    <t>prů. platy
celkem
ostat.</t>
  </si>
  <si>
    <t>průměr.
tarify
ostat.</t>
  </si>
  <si>
    <t>průměr.
náhrady ostat.</t>
  </si>
  <si>
    <t>prů.osob. 
přípl.
ostat.</t>
  </si>
  <si>
    <t>průměr.
odměny
ostatní</t>
  </si>
  <si>
    <t>průměr.
vedení ostat.</t>
  </si>
  <si>
    <t>prů.další
 platy ostat.</t>
  </si>
  <si>
    <t>průměr.
přesčasy
ostatní</t>
  </si>
  <si>
    <t>průměr. ostat. př.
ostat.</t>
  </si>
  <si>
    <t/>
  </si>
  <si>
    <t>kód 
pam</t>
  </si>
  <si>
    <t>MŠ</t>
  </si>
  <si>
    <t>ZŠ</t>
  </si>
  <si>
    <t>ZUŠ</t>
  </si>
  <si>
    <t>obd</t>
  </si>
  <si>
    <t>SOU</t>
  </si>
  <si>
    <t>Gy</t>
  </si>
  <si>
    <t>SOŠ</t>
  </si>
  <si>
    <t>VOŠ</t>
  </si>
  <si>
    <t>spec. MŠ</t>
  </si>
  <si>
    <t>spec. ZŠ</t>
  </si>
  <si>
    <t>SPC</t>
  </si>
  <si>
    <t>spec. SŠ</t>
  </si>
  <si>
    <t>ŠD</t>
  </si>
  <si>
    <t>DDM</t>
  </si>
  <si>
    <t>DM</t>
  </si>
  <si>
    <t>DD</t>
  </si>
  <si>
    <t>PPP</t>
  </si>
  <si>
    <t>ŠJ</t>
  </si>
  <si>
    <t>intern. spec.Š</t>
  </si>
  <si>
    <t>K1
2007</t>
  </si>
  <si>
    <t>Kped
2007</t>
  </si>
  <si>
    <t>K3
2007</t>
  </si>
  <si>
    <t>Kneped
2007</t>
  </si>
  <si>
    <t>ukazatele zpracované z údajů o čerpání ze státního rozpočtu dle P1-04  - nepedagogové  v období 1. - 12.2007</t>
  </si>
  <si>
    <t xml:space="preserve"> ukazatele zpracované z údajů o čerpání ze státního rozpočtu dle P1-04  - pedagogičtí pracovníci v období 1. - 12.2007</t>
  </si>
  <si>
    <t>průměr. nárok.sl.
provoz. 07</t>
  </si>
  <si>
    <t xml:space="preserve">
průměr. nenár.sl.
provoz 07</t>
  </si>
  <si>
    <t>průměr. nárok.sl.
pedag 07</t>
  </si>
  <si>
    <t>průměr. nenár.sl.
pedag 07</t>
  </si>
  <si>
    <t>pr. nárok. sl. pedag bez přesč</t>
  </si>
  <si>
    <t>průměr.
zvlášt.př.
ostat.</t>
  </si>
  <si>
    <t>pr. nár.sl.
provoz.  bez přesč</t>
  </si>
  <si>
    <t>Celkem</t>
  </si>
  <si>
    <t>typ školy, 
zařízení</t>
  </si>
  <si>
    <t>K2
2007</t>
  </si>
  <si>
    <t>K1 07 - sk.prům. nár.sl 07</t>
  </si>
  <si>
    <t>K3 07 - sk.prům. nár.sl 07</t>
  </si>
  <si>
    <t>K4
2007</t>
  </si>
  <si>
    <t>K1 ped
2008</t>
  </si>
  <si>
    <t>K2 ped
2008</t>
  </si>
  <si>
    <t>K nep
2008</t>
  </si>
  <si>
    <t>K ped
2008</t>
  </si>
  <si>
    <t>K3 nep
2008</t>
  </si>
  <si>
    <t>K4 nep
2008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</si>
  <si>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</si>
  <si>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</si>
  <si>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2</t>
    </r>
  </si>
  <si>
    <t xml:space="preserve">     - 0,33 násobku normativu stravování dětí z MŠ pro stejné počty strávníků,</t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</si>
  <si>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</si>
  <si>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</si>
  <si>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</si>
  <si>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t>ÚZ 33353</t>
  </si>
  <si>
    <t>Stravov. ve školní jídelně, jde-li o žáka střední školy nebo VOŠ</t>
  </si>
  <si>
    <r>
      <rPr>
        <u/>
        <sz val="10"/>
        <rFont val="Times New Roman"/>
        <family val="1"/>
        <charset val="238"/>
      </rPr>
      <t>Stravování ve školní výdejně</t>
    </r>
    <r>
      <rPr>
        <sz val="10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</si>
  <si>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r>
      <t xml:space="preserve">Ve školní jídelně vařící pro výdejnu bude výše normativu příslušného </t>
    </r>
    <r>
      <rPr>
        <u/>
        <sz val="10"/>
        <rFont val="Times New Roman"/>
        <family val="1"/>
        <charset val="238"/>
      </rPr>
      <t>pro výkony „vývařovny</t>
    </r>
    <r>
      <rPr>
        <sz val="10"/>
        <rFont val="Times New Roman"/>
        <family val="1"/>
        <charset val="238"/>
      </rPr>
      <t>“ odvozena</t>
    </r>
  </si>
  <si>
    <t>U výdejen MŠ bude finanční normativ výdejny odpovídat 0,33 normativu srovnatelné školní jídelny MŠ (s kuchyní) se stejnými výkony, u vývařoven pro stravované děti MŠ ve výši 0,67 násobku normativu použitého pro rozpis jídelny.</t>
  </si>
  <si>
    <t>Klienta v (ve)</t>
  </si>
  <si>
    <t>Potenciálního klienta v (ve)</t>
  </si>
  <si>
    <t>u ŠD, ŠK, DM a ŠJ MŠ, ZŠ a SŠ  KÚ stanovil Np a No ve formě plynulé závislosti na velikosti výkonů</t>
  </si>
  <si>
    <t>hodnoty nejsou stanoveny - nepředpokládá se podíl pedagogické práce v normativu, u ŠD je pokrýváno do výše Phmax</t>
  </si>
  <si>
    <t>Školní družině (pravidelná denní docházka)</t>
  </si>
  <si>
    <t>Ubytovaného v domově mládeže, jde-li o žáka ZŠ, SŠ</t>
  </si>
  <si>
    <t>Ubytovaného v domově mládeže, jde-li o studenta VOŠ</t>
  </si>
  <si>
    <t>ubytovaného v internátu, jde li o žáka vzdělávaného v základní škole speciální, ve třídě přípravného stupně základní školy speciální, nebo ve škole samostatně zřízené podle § 16 odst. 9 školského zákona pro děti nebo žáky s těžkým zdravotním postižením</t>
  </si>
  <si>
    <t>ubytovaného v internátu, jde li o žáka vzdělávaného ve škole samostatně zřízené podle § 16 odst. 9 školského zákona pro děti nebo žáky s jiným než těžkým zdravotním postižením</t>
  </si>
  <si>
    <t>klienti s mentálním postižením</t>
  </si>
  <si>
    <t>korekční koeficienty k normativu SPC</t>
  </si>
  <si>
    <t>klienti post. sluchově</t>
  </si>
  <si>
    <t>klienti post. zrakově</t>
  </si>
  <si>
    <t>klienti post. tělesně</t>
  </si>
  <si>
    <t>klienti ostatní</t>
  </si>
  <si>
    <t>Středisku pro volný čas dětí a mládeže (SVČ, SZČ)</t>
  </si>
  <si>
    <t>Normativ na rodinnou skupinu v dětském domově 
(Np=počet pedagogů/1 skupinu, No =počet nepedagogů /1 skupinu)</t>
  </si>
  <si>
    <t>klienti s diagn. vadou řeči</t>
  </si>
  <si>
    <t>klienti s post. více vadami</t>
  </si>
  <si>
    <t>klienti post. autismem</t>
  </si>
  <si>
    <t>klienti  jiný zdr. stav</t>
  </si>
  <si>
    <t>Soustava normativů a komponent pro rozpis rozpočtu přímých výdajů na vzdělávání pro rok 2021</t>
  </si>
  <si>
    <t>Np kraj
2021</t>
  </si>
  <si>
    <t>No kraj
2021</t>
  </si>
  <si>
    <t>finanční normativ pro rozpis rozpočtu pro r. 2021 v Kč</t>
  </si>
  <si>
    <t>kurzu pro získ. základního vzdělání dle §55 z. 564/2004 Sb. v dálkové a dist. formě vzdělávání (individ. konzultace)</t>
  </si>
  <si>
    <t>korekční koeficient pro DD se 2 vých skupinami</t>
  </si>
  <si>
    <t>ONIV přímé</t>
  </si>
  <si>
    <t>komponenty pro stanovení normativu</t>
  </si>
  <si>
    <t>Normativy NIV ze státního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</si>
</sst>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č_-;\-* #,##0.00\ _K_č_-;_-* &quot;-&quot;??\ _K_č_-;_-@_-"/>
    <numFmt numFmtId="164" formatCode="0.000"/>
    <numFmt numFmtId="165" formatCode="0.0"/>
    <numFmt numFmtId="166" formatCode="#,##0.0"/>
    <numFmt numFmtId="167" formatCode="#,##0.000"/>
    <numFmt numFmtId="168" formatCode="_-* #,##0.0\ _K_č_-;\-* #,##0.0\ _K_č_-;_-* &quot;-&quot;??\ _K_č_-;_-@_-"/>
  </numFmts>
  <fonts count="29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sz val="8"/>
      <name val="Arial CE"/>
    </font>
    <font>
      <b/>
      <sz val="12"/>
      <name val="Arial CE"/>
      <charset val="238"/>
    </font>
    <font>
      <vertAlign val="superscript"/>
      <sz val="10"/>
      <color indexed="8"/>
      <name val="Arial CE"/>
      <family val="2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rgb="FFFF0000"/>
      <name val="Arial CE"/>
      <charset val="238"/>
    </font>
    <font>
      <u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5" fillId="0" borderId="33" xfId="0" applyNumberFormat="1" applyFont="1" applyFill="1" applyBorder="1" applyAlignment="1">
      <alignment horizontal="right"/>
    </xf>
    <xf numFmtId="1" fontId="8" fillId="0" borderId="12" xfId="0" applyNumberFormat="1" applyFont="1" applyFill="1" applyBorder="1" applyAlignment="1">
      <alignment horizontal="right"/>
    </xf>
    <xf numFmtId="1" fontId="9" fillId="0" borderId="12" xfId="0" applyNumberFormat="1" applyFont="1" applyFill="1" applyBorder="1" applyAlignment="1">
      <alignment horizontal="right"/>
    </xf>
    <xf numFmtId="1" fontId="11" fillId="0" borderId="12" xfId="0" applyNumberFormat="1" applyFont="1" applyFill="1" applyBorder="1" applyAlignment="1">
      <alignment horizontal="right"/>
    </xf>
    <xf numFmtId="1" fontId="0" fillId="0" borderId="33" xfId="0" applyNumberFormat="1" applyFill="1" applyBorder="1" applyAlignment="1">
      <alignment horizontal="right"/>
    </xf>
    <xf numFmtId="1" fontId="13" fillId="0" borderId="33" xfId="0" applyNumberFormat="1" applyFont="1" applyFill="1" applyBorder="1" applyAlignment="1">
      <alignment horizontal="right"/>
    </xf>
    <xf numFmtId="1" fontId="9" fillId="0" borderId="14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64" fontId="13" fillId="0" borderId="0" xfId="0" applyNumberFormat="1" applyFont="1"/>
    <xf numFmtId="164" fontId="12" fillId="0" borderId="0" xfId="0" applyNumberFormat="1" applyFont="1"/>
    <xf numFmtId="1" fontId="12" fillId="0" borderId="0" xfId="0" applyNumberFormat="1" applyFont="1" applyBorder="1"/>
    <xf numFmtId="1" fontId="12" fillId="0" borderId="0" xfId="0" applyNumberFormat="1" applyFont="1"/>
    <xf numFmtId="0" fontId="12" fillId="0" borderId="0" xfId="0" applyFont="1"/>
    <xf numFmtId="0" fontId="0" fillId="0" borderId="0" xfId="0" applyBorder="1"/>
    <xf numFmtId="0" fontId="12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8" xfId="0" applyFont="1" applyBorder="1" applyAlignment="1">
      <alignment horizontal="center" wrapText="1"/>
    </xf>
    <xf numFmtId="164" fontId="12" fillId="0" borderId="18" xfId="0" applyNumberFormat="1" applyFont="1" applyBorder="1" applyAlignment="1">
      <alignment horizontal="center" vertical="center" wrapText="1"/>
    </xf>
    <xf numFmtId="164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9" fillId="0" borderId="0" xfId="0" applyFont="1"/>
    <xf numFmtId="0" fontId="0" fillId="0" borderId="40" xfId="0" applyBorder="1" applyAlignment="1">
      <alignment horizontal="right"/>
    </xf>
    <xf numFmtId="0" fontId="0" fillId="0" borderId="40" xfId="0" applyBorder="1"/>
    <xf numFmtId="165" fontId="0" fillId="2" borderId="41" xfId="0" applyNumberFormat="1" applyFill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165" fontId="0" fillId="0" borderId="44" xfId="0" applyNumberFormat="1" applyBorder="1"/>
    <xf numFmtId="165" fontId="0" fillId="2" borderId="46" xfId="0" applyNumberFormat="1" applyFill="1" applyBorder="1"/>
    <xf numFmtId="0" fontId="0" fillId="0" borderId="47" xfId="0" applyBorder="1"/>
    <xf numFmtId="165" fontId="0" fillId="0" borderId="45" xfId="0" applyNumberFormat="1" applyBorder="1"/>
    <xf numFmtId="0" fontId="0" fillId="0" borderId="48" xfId="0" applyBorder="1"/>
    <xf numFmtId="165" fontId="0" fillId="0" borderId="48" xfId="0" applyNumberFormat="1" applyBorder="1"/>
    <xf numFmtId="165" fontId="0" fillId="0" borderId="49" xfId="0" applyNumberFormat="1" applyBorder="1"/>
    <xf numFmtId="165" fontId="0" fillId="2" borderId="50" xfId="0" applyNumberFormat="1" applyFill="1" applyBorder="1"/>
    <xf numFmtId="0" fontId="0" fillId="0" borderId="51" xfId="0" applyBorder="1"/>
    <xf numFmtId="0" fontId="0" fillId="0" borderId="21" xfId="0" applyBorder="1"/>
    <xf numFmtId="0" fontId="10" fillId="0" borderId="0" xfId="0" applyFont="1" applyBorder="1" applyAlignment="1">
      <alignment horizontal="right"/>
    </xf>
    <xf numFmtId="165" fontId="0" fillId="0" borderId="0" xfId="0" applyNumberFormat="1" applyBorder="1"/>
    <xf numFmtId="0" fontId="0" fillId="0" borderId="52" xfId="0" applyBorder="1"/>
    <xf numFmtId="165" fontId="0" fillId="0" borderId="52" xfId="0" applyNumberFormat="1" applyBorder="1"/>
    <xf numFmtId="0" fontId="0" fillId="0" borderId="53" xfId="0" applyBorder="1"/>
    <xf numFmtId="165" fontId="0" fillId="0" borderId="54" xfId="0" applyNumberFormat="1" applyBorder="1"/>
    <xf numFmtId="165" fontId="0" fillId="2" borderId="55" xfId="0" applyNumberFormat="1" applyFill="1" applyBorder="1"/>
    <xf numFmtId="0" fontId="0" fillId="0" borderId="43" xfId="0" applyBorder="1" applyAlignment="1">
      <alignment horizontal="right"/>
    </xf>
    <xf numFmtId="165" fontId="0" fillId="2" borderId="56" xfId="0" applyNumberFormat="1" applyFill="1" applyBorder="1"/>
    <xf numFmtId="0" fontId="0" fillId="0" borderId="57" xfId="0" applyBorder="1"/>
    <xf numFmtId="0" fontId="12" fillId="0" borderId="58" xfId="0" applyFont="1" applyBorder="1" applyAlignment="1">
      <alignment horizontal="center" wrapText="1"/>
    </xf>
    <xf numFmtId="165" fontId="0" fillId="0" borderId="59" xfId="0" applyNumberFormat="1" applyBorder="1"/>
    <xf numFmtId="165" fontId="0" fillId="0" borderId="60" xfId="0" applyNumberFormat="1" applyBorder="1"/>
    <xf numFmtId="165" fontId="0" fillId="0" borderId="61" xfId="0" applyNumberFormat="1" applyBorder="1"/>
    <xf numFmtId="0" fontId="16" fillId="0" borderId="35" xfId="0" applyFont="1" applyBorder="1" applyAlignment="1">
      <alignment horizontal="center" vertical="center" wrapText="1"/>
    </xf>
    <xf numFmtId="0" fontId="0" fillId="0" borderId="6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9" xfId="0" applyBorder="1" applyAlignment="1">
      <alignment horizontal="center"/>
    </xf>
    <xf numFmtId="0" fontId="9" fillId="0" borderId="63" xfId="0" applyNumberFormat="1" applyFont="1" applyBorder="1" applyAlignment="1">
      <alignment horizontal="right"/>
    </xf>
    <xf numFmtId="0" fontId="9" fillId="0" borderId="64" xfId="0" applyNumberFormat="1" applyFont="1" applyBorder="1" applyAlignment="1">
      <alignment horizontal="right"/>
    </xf>
    <xf numFmtId="0" fontId="9" fillId="0" borderId="63" xfId="0" applyFont="1" applyBorder="1" applyAlignment="1">
      <alignment horizontal="right"/>
    </xf>
    <xf numFmtId="0" fontId="9" fillId="0" borderId="64" xfId="0" applyFont="1" applyBorder="1" applyAlignment="1">
      <alignment horizontal="right"/>
    </xf>
    <xf numFmtId="0" fontId="9" fillId="0" borderId="65" xfId="0" applyFont="1" applyBorder="1" applyAlignment="1">
      <alignment horizontal="right"/>
    </xf>
    <xf numFmtId="0" fontId="9" fillId="0" borderId="66" xfId="0" applyFont="1" applyBorder="1" applyAlignment="1">
      <alignment horizontal="right"/>
    </xf>
    <xf numFmtId="0" fontId="9" fillId="0" borderId="67" xfId="0" applyFont="1" applyBorder="1" applyAlignment="1">
      <alignment horizontal="right"/>
    </xf>
    <xf numFmtId="0" fontId="0" fillId="3" borderId="42" xfId="0" applyFill="1" applyBorder="1"/>
    <xf numFmtId="0" fontId="0" fillId="2" borderId="42" xfId="0" applyFill="1" applyBorder="1"/>
    <xf numFmtId="165" fontId="0" fillId="0" borderId="47" xfId="0" applyNumberFormat="1" applyBorder="1"/>
    <xf numFmtId="165" fontId="0" fillId="0" borderId="42" xfId="0" applyNumberFormat="1" applyBorder="1"/>
    <xf numFmtId="165" fontId="0" fillId="0" borderId="53" xfId="0" applyNumberFormat="1" applyBorder="1"/>
    <xf numFmtId="165" fontId="0" fillId="0" borderId="51" xfId="0" applyNumberFormat="1" applyBorder="1"/>
    <xf numFmtId="165" fontId="0" fillId="2" borderId="51" xfId="0" applyNumberFormat="1" applyFill="1" applyBorder="1"/>
    <xf numFmtId="165" fontId="0" fillId="3" borderId="51" xfId="0" applyNumberFormat="1" applyFill="1" applyBorder="1"/>
    <xf numFmtId="165" fontId="0" fillId="3" borderId="42" xfId="0" applyNumberFormat="1" applyFill="1" applyBorder="1"/>
    <xf numFmtId="165" fontId="0" fillId="2" borderId="42" xfId="0" applyNumberFormat="1" applyFill="1" applyBorder="1"/>
    <xf numFmtId="0" fontId="12" fillId="0" borderId="36" xfId="0" applyFont="1" applyFill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4" fillId="0" borderId="56" xfId="0" applyFont="1" applyBorder="1"/>
    <xf numFmtId="165" fontId="4" fillId="0" borderId="46" xfId="0" applyNumberFormat="1" applyFont="1" applyBorder="1"/>
    <xf numFmtId="0" fontId="4" fillId="0" borderId="41" xfId="0" applyFont="1" applyBorder="1"/>
    <xf numFmtId="165" fontId="4" fillId="0" borderId="55" xfId="0" applyNumberFormat="1" applyFont="1" applyBorder="1"/>
    <xf numFmtId="0" fontId="4" fillId="0" borderId="50" xfId="0" applyFont="1" applyBorder="1"/>
    <xf numFmtId="164" fontId="17" fillId="0" borderId="8" xfId="0" applyNumberFormat="1" applyFont="1" applyBorder="1" applyAlignment="1">
      <alignment horizontal="center" vertical="center" wrapText="1"/>
    </xf>
    <xf numFmtId="0" fontId="4" fillId="2" borderId="41" xfId="0" applyFont="1" applyFill="1" applyBorder="1"/>
    <xf numFmtId="0" fontId="4" fillId="0" borderId="62" xfId="0" applyFont="1" applyBorder="1"/>
    <xf numFmtId="164" fontId="17" fillId="0" borderId="15" xfId="0" applyNumberFormat="1" applyFont="1" applyBorder="1" applyAlignment="1">
      <alignment horizontal="center" vertical="center" wrapText="1"/>
    </xf>
    <xf numFmtId="0" fontId="4" fillId="0" borderId="57" xfId="0" applyFont="1" applyBorder="1"/>
    <xf numFmtId="0" fontId="4" fillId="2" borderId="57" xfId="0" applyFont="1" applyFill="1" applyBorder="1"/>
    <xf numFmtId="165" fontId="4" fillId="0" borderId="45" xfId="0" applyNumberFormat="1" applyFont="1" applyBorder="1"/>
    <xf numFmtId="0" fontId="12" fillId="0" borderId="2" xfId="0" applyFont="1" applyBorder="1" applyAlignment="1">
      <alignment horizontal="center" wrapText="1"/>
    </xf>
    <xf numFmtId="0" fontId="4" fillId="0" borderId="40" xfId="0" applyFont="1" applyBorder="1"/>
    <xf numFmtId="0" fontId="4" fillId="0" borderId="44" xfId="0" applyFont="1" applyBorder="1"/>
    <xf numFmtId="0" fontId="4" fillId="0" borderId="43" xfId="0" applyFont="1" applyBorder="1"/>
    <xf numFmtId="165" fontId="4" fillId="0" borderId="44" xfId="0" applyNumberFormat="1" applyFont="1" applyBorder="1"/>
    <xf numFmtId="164" fontId="17" fillId="0" borderId="23" xfId="0" applyNumberFormat="1" applyFont="1" applyBorder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 wrapText="1"/>
    </xf>
    <xf numFmtId="165" fontId="0" fillId="0" borderId="62" xfId="0" applyNumberFormat="1" applyBorder="1"/>
    <xf numFmtId="165" fontId="0" fillId="0" borderId="40" xfId="0" applyNumberFormat="1" applyBorder="1"/>
    <xf numFmtId="165" fontId="0" fillId="0" borderId="70" xfId="0" applyNumberFormat="1" applyBorder="1"/>
    <xf numFmtId="165" fontId="0" fillId="0" borderId="71" xfId="0" applyNumberFormat="1" applyBorder="1"/>
    <xf numFmtId="165" fontId="4" fillId="0" borderId="56" xfId="0" applyNumberFormat="1" applyFont="1" applyBorder="1"/>
    <xf numFmtId="165" fontId="4" fillId="0" borderId="57" xfId="0" applyNumberFormat="1" applyFont="1" applyBorder="1"/>
    <xf numFmtId="165" fontId="4" fillId="0" borderId="40" xfId="0" applyNumberFormat="1" applyFont="1" applyBorder="1"/>
    <xf numFmtId="165" fontId="4" fillId="0" borderId="41" xfId="0" applyNumberFormat="1" applyFont="1" applyBorder="1"/>
    <xf numFmtId="165" fontId="4" fillId="0" borderId="43" xfId="0" applyNumberFormat="1" applyFont="1" applyBorder="1"/>
    <xf numFmtId="165" fontId="0" fillId="0" borderId="57" xfId="0" applyNumberFormat="1" applyBorder="1"/>
    <xf numFmtId="165" fontId="0" fillId="0" borderId="43" xfId="0" applyNumberFormat="1" applyBorder="1"/>
    <xf numFmtId="165" fontId="4" fillId="2" borderId="41" xfId="0" applyNumberFormat="1" applyFont="1" applyFill="1" applyBorder="1"/>
    <xf numFmtId="165" fontId="0" fillId="0" borderId="41" xfId="0" applyNumberFormat="1" applyBorder="1"/>
    <xf numFmtId="165" fontId="0" fillId="0" borderId="50" xfId="0" applyNumberFormat="1" applyBorder="1"/>
    <xf numFmtId="165" fontId="4" fillId="0" borderId="50" xfId="0" applyNumberFormat="1" applyFont="1" applyBorder="1"/>
    <xf numFmtId="165" fontId="0" fillId="0" borderId="21" xfId="0" applyNumberFormat="1" applyBorder="1"/>
    <xf numFmtId="0" fontId="4" fillId="0" borderId="2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166" fontId="3" fillId="0" borderId="27" xfId="0" applyNumberFormat="1" applyFont="1" applyFill="1" applyBorder="1" applyAlignment="1">
      <alignment horizontal="center"/>
    </xf>
    <xf numFmtId="166" fontId="3" fillId="0" borderId="28" xfId="0" applyNumberFormat="1" applyFont="1" applyFill="1" applyBorder="1" applyAlignment="1">
      <alignment horizontal="center"/>
    </xf>
    <xf numFmtId="4" fontId="22" fillId="0" borderId="7" xfId="0" applyNumberFormat="1" applyFont="1" applyFill="1" applyBorder="1" applyAlignment="1">
      <alignment horizontal="center"/>
    </xf>
    <xf numFmtId="4" fontId="22" fillId="0" borderId="6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0" fontId="4" fillId="0" borderId="34" xfId="0" applyFont="1" applyFill="1" applyBorder="1" applyAlignment="1"/>
    <xf numFmtId="3" fontId="24" fillId="0" borderId="13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3" fontId="24" fillId="0" borderId="0" xfId="0" applyNumberFormat="1" applyFont="1" applyFill="1" applyAlignment="1">
      <alignment horizontal="center"/>
    </xf>
    <xf numFmtId="0" fontId="25" fillId="0" borderId="29" xfId="0" applyFont="1" applyFill="1" applyBorder="1" applyAlignment="1">
      <alignment horizontal="left"/>
    </xf>
    <xf numFmtId="0" fontId="25" fillId="0" borderId="30" xfId="0" applyFont="1" applyFill="1" applyBorder="1" applyAlignment="1">
      <alignment horizontal="center"/>
    </xf>
    <xf numFmtId="3" fontId="24" fillId="0" borderId="30" xfId="0" applyNumberFormat="1" applyFont="1" applyFill="1" applyBorder="1" applyAlignment="1">
      <alignment horizontal="center"/>
    </xf>
    <xf numFmtId="0" fontId="24" fillId="0" borderId="29" xfId="0" applyFont="1" applyFill="1" applyBorder="1" applyAlignment="1"/>
    <xf numFmtId="0" fontId="24" fillId="0" borderId="30" xfId="0" applyFont="1" applyFill="1" applyBorder="1" applyAlignment="1"/>
    <xf numFmtId="0" fontId="25" fillId="0" borderId="3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3" fontId="24" fillId="0" borderId="30" xfId="0" applyNumberFormat="1" applyFont="1" applyFill="1" applyBorder="1" applyAlignment="1">
      <alignment horizontal="center" vertical="center" wrapText="1"/>
    </xf>
    <xf numFmtId="3" fontId="24" fillId="0" borderId="8" xfId="0" applyNumberFormat="1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25" fillId="0" borderId="74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/>
    </xf>
    <xf numFmtId="0" fontId="25" fillId="0" borderId="74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3" fontId="24" fillId="0" borderId="22" xfId="0" applyNumberFormat="1" applyFont="1" applyFill="1" applyBorder="1" applyAlignment="1">
      <alignment horizontal="center"/>
    </xf>
    <xf numFmtId="3" fontId="24" fillId="0" borderId="33" xfId="0" applyNumberFormat="1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73" xfId="0" applyFont="1" applyFill="1" applyBorder="1" applyAlignment="1">
      <alignment horizontal="center"/>
    </xf>
    <xf numFmtId="0" fontId="25" fillId="0" borderId="75" xfId="0" applyFont="1" applyFill="1" applyBorder="1" applyAlignment="1">
      <alignment horizontal="center"/>
    </xf>
    <xf numFmtId="0" fontId="25" fillId="0" borderId="58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0" fontId="25" fillId="0" borderId="37" xfId="0" applyFont="1" applyFill="1" applyBorder="1" applyAlignment="1">
      <alignment horizontal="center"/>
    </xf>
    <xf numFmtId="0" fontId="25" fillId="0" borderId="76" xfId="0" applyFont="1" applyFill="1" applyBorder="1" applyAlignment="1">
      <alignment horizontal="center"/>
    </xf>
    <xf numFmtId="0" fontId="25" fillId="0" borderId="77" xfId="0" applyFont="1" applyFill="1" applyBorder="1" applyAlignment="1">
      <alignment horizontal="center"/>
    </xf>
    <xf numFmtId="168" fontId="25" fillId="0" borderId="37" xfId="1" applyNumberFormat="1" applyFont="1" applyFill="1" applyBorder="1" applyAlignment="1">
      <alignment horizontal="center"/>
    </xf>
    <xf numFmtId="4" fontId="21" fillId="0" borderId="5" xfId="0" applyNumberFormat="1" applyFont="1" applyFill="1" applyBorder="1" applyAlignment="1">
      <alignment horizontal="center"/>
    </xf>
    <xf numFmtId="4" fontId="21" fillId="0" borderId="4" xfId="0" applyNumberFormat="1" applyFont="1" applyFill="1" applyBorder="1" applyAlignment="1">
      <alignment horizontal="center"/>
    </xf>
    <xf numFmtId="4" fontId="21" fillId="0" borderId="1" xfId="0" applyNumberFormat="1" applyFont="1" applyFill="1" applyBorder="1" applyAlignment="1">
      <alignment horizontal="center"/>
    </xf>
    <xf numFmtId="3" fontId="24" fillId="0" borderId="12" xfId="0" applyNumberFormat="1" applyFont="1" applyFill="1" applyBorder="1" applyAlignment="1">
      <alignment horizontal="center"/>
    </xf>
    <xf numFmtId="4" fontId="21" fillId="0" borderId="15" xfId="0" applyNumberFormat="1" applyFont="1" applyFill="1" applyBorder="1" applyAlignment="1">
      <alignment horizontal="center"/>
    </xf>
    <xf numFmtId="4" fontId="21" fillId="0" borderId="2" xfId="0" applyNumberFormat="1" applyFont="1" applyFill="1" applyBorder="1" applyAlignment="1">
      <alignment horizontal="center"/>
    </xf>
    <xf numFmtId="4" fontId="21" fillId="0" borderId="7" xfId="0" applyNumberFormat="1" applyFont="1" applyFill="1" applyBorder="1" applyAlignment="1">
      <alignment horizontal="center"/>
    </xf>
    <xf numFmtId="4" fontId="21" fillId="0" borderId="36" xfId="0" applyNumberFormat="1" applyFont="1" applyFill="1" applyBorder="1" applyAlignment="1">
      <alignment horizontal="center"/>
    </xf>
    <xf numFmtId="3" fontId="24" fillId="0" borderId="19" xfId="0" applyNumberFormat="1" applyFont="1" applyFill="1" applyBorder="1" applyAlignment="1">
      <alignment horizontal="center"/>
    </xf>
    <xf numFmtId="166" fontId="22" fillId="0" borderId="19" xfId="0" applyNumberFormat="1" applyFont="1" applyFill="1" applyBorder="1" applyAlignment="1">
      <alignment horizontal="center"/>
    </xf>
    <xf numFmtId="166" fontId="21" fillId="0" borderId="15" xfId="0" applyNumberFormat="1" applyFont="1" applyFill="1" applyBorder="1" applyAlignment="1">
      <alignment horizontal="center"/>
    </xf>
    <xf numFmtId="166" fontId="25" fillId="0" borderId="3" xfId="0" applyNumberFormat="1" applyFont="1" applyFill="1" applyBorder="1" applyAlignment="1">
      <alignment horizontal="center"/>
    </xf>
    <xf numFmtId="166" fontId="21" fillId="0" borderId="38" xfId="0" applyNumberFormat="1" applyFont="1" applyFill="1" applyBorder="1" applyAlignment="1">
      <alignment horizontal="center"/>
    </xf>
    <xf numFmtId="166" fontId="21" fillId="0" borderId="36" xfId="0" applyNumberFormat="1" applyFont="1" applyFill="1" applyBorder="1" applyAlignment="1">
      <alignment horizontal="center"/>
    </xf>
    <xf numFmtId="166" fontId="22" fillId="0" borderId="2" xfId="0" applyNumberFormat="1" applyFont="1" applyFill="1" applyBorder="1" applyAlignment="1">
      <alignment horizontal="center"/>
    </xf>
    <xf numFmtId="4" fontId="21" fillId="0" borderId="16" xfId="0" applyNumberFormat="1" applyFont="1" applyFill="1" applyBorder="1" applyAlignment="1">
      <alignment horizontal="center"/>
    </xf>
    <xf numFmtId="166" fontId="21" fillId="0" borderId="16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166" fontId="25" fillId="0" borderId="37" xfId="0" applyNumberFormat="1" applyFont="1" applyFill="1" applyBorder="1" applyAlignment="1">
      <alignment horizontal="center"/>
    </xf>
    <xf numFmtId="166" fontId="21" fillId="0" borderId="76" xfId="0" applyNumberFormat="1" applyFont="1" applyFill="1" applyBorder="1" applyAlignment="1">
      <alignment horizontal="center"/>
    </xf>
    <xf numFmtId="166" fontId="21" fillId="0" borderId="5" xfId="0" applyNumberFormat="1" applyFont="1" applyFill="1" applyBorder="1" applyAlignment="1">
      <alignment horizontal="center"/>
    </xf>
    <xf numFmtId="166" fontId="22" fillId="0" borderId="20" xfId="0" applyNumberFormat="1" applyFont="1" applyFill="1" applyBorder="1" applyAlignment="1">
      <alignment horizontal="center"/>
    </xf>
    <xf numFmtId="166" fontId="25" fillId="0" borderId="4" xfId="0" applyNumberFormat="1" applyFont="1" applyFill="1" applyBorder="1" applyAlignment="1">
      <alignment horizontal="center"/>
    </xf>
    <xf numFmtId="166" fontId="21" fillId="0" borderId="78" xfId="0" applyNumberFormat="1" applyFont="1" applyFill="1" applyBorder="1" applyAlignment="1">
      <alignment horizontal="center"/>
    </xf>
    <xf numFmtId="166" fontId="21" fillId="0" borderId="69" xfId="0" applyNumberFormat="1" applyFont="1" applyFill="1" applyBorder="1" applyAlignment="1">
      <alignment horizontal="center"/>
    </xf>
    <xf numFmtId="4" fontId="21" fillId="0" borderId="17" xfId="0" applyNumberFormat="1" applyFont="1" applyFill="1" applyBorder="1" applyAlignment="1">
      <alignment horizontal="center"/>
    </xf>
    <xf numFmtId="3" fontId="24" fillId="0" borderId="11" xfId="0" applyNumberFormat="1" applyFont="1" applyFill="1" applyBorder="1" applyAlignment="1">
      <alignment horizontal="center"/>
    </xf>
    <xf numFmtId="166" fontId="25" fillId="0" borderId="77" xfId="0" applyNumberFormat="1" applyFont="1" applyFill="1" applyBorder="1" applyAlignment="1">
      <alignment horizontal="center"/>
    </xf>
    <xf numFmtId="166" fontId="21" fillId="0" borderId="4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3" fontId="24" fillId="0" borderId="0" xfId="0" applyNumberFormat="1" applyFont="1" applyFill="1" applyBorder="1" applyAlignment="1">
      <alignment horizontal="left"/>
    </xf>
    <xf numFmtId="0" fontId="25" fillId="0" borderId="0" xfId="0" applyFont="1" applyFill="1" applyAlignment="1">
      <alignment horizontal="left"/>
    </xf>
    <xf numFmtId="0" fontId="25" fillId="0" borderId="0" xfId="0" applyFont="1"/>
    <xf numFmtId="0" fontId="2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1" fontId="23" fillId="0" borderId="12" xfId="0" applyNumberFormat="1" applyFont="1" applyFill="1" applyBorder="1" applyAlignment="1">
      <alignment horizontal="right" wrapText="1"/>
    </xf>
    <xf numFmtId="1" fontId="14" fillId="0" borderId="11" xfId="0" applyNumberFormat="1" applyFont="1" applyFill="1" applyBorder="1" applyAlignment="1">
      <alignment horizontal="right"/>
    </xf>
    <xf numFmtId="0" fontId="25" fillId="0" borderId="22" xfId="0" applyFont="1" applyFill="1" applyBorder="1" applyAlignment="1">
      <alignment horizontal="center"/>
    </xf>
    <xf numFmtId="4" fontId="21" fillId="0" borderId="79" xfId="0" applyNumberFormat="1" applyFont="1" applyFill="1" applyBorder="1" applyAlignment="1">
      <alignment horizontal="center"/>
    </xf>
    <xf numFmtId="4" fontId="22" fillId="0" borderId="24" xfId="0" applyNumberFormat="1" applyFont="1" applyFill="1" applyBorder="1" applyAlignment="1">
      <alignment horizontal="center"/>
    </xf>
    <xf numFmtId="3" fontId="24" fillId="0" borderId="25" xfId="0" applyNumberFormat="1" applyFont="1" applyFill="1" applyBorder="1" applyAlignment="1">
      <alignment horizontal="center"/>
    </xf>
    <xf numFmtId="3" fontId="24" fillId="0" borderId="14" xfId="0" applyNumberFormat="1" applyFont="1" applyFill="1" applyBorder="1" applyAlignment="1">
      <alignment horizontal="center"/>
    </xf>
    <xf numFmtId="166" fontId="21" fillId="0" borderId="79" xfId="0" applyNumberFormat="1" applyFont="1" applyFill="1" applyBorder="1" applyAlignment="1">
      <alignment horizontal="center"/>
    </xf>
    <xf numFmtId="166" fontId="22" fillId="0" borderId="25" xfId="0" applyNumberFormat="1" applyFont="1" applyFill="1" applyBorder="1" applyAlignment="1">
      <alignment horizontal="center"/>
    </xf>
    <xf numFmtId="166" fontId="25" fillId="0" borderId="80" xfId="0" applyNumberFormat="1" applyFont="1" applyFill="1" applyBorder="1" applyAlignment="1">
      <alignment horizontal="center"/>
    </xf>
    <xf numFmtId="166" fontId="21" fillId="0" borderId="81" xfId="0" applyNumberFormat="1" applyFont="1" applyFill="1" applyBorder="1" applyAlignment="1">
      <alignment horizontal="center"/>
    </xf>
    <xf numFmtId="166" fontId="25" fillId="0" borderId="82" xfId="0" applyNumberFormat="1" applyFont="1" applyFill="1" applyBorder="1" applyAlignment="1">
      <alignment horizontal="center"/>
    </xf>
    <xf numFmtId="166" fontId="3" fillId="0" borderId="7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166" fontId="4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166" fontId="4" fillId="0" borderId="33" xfId="0" applyNumberFormat="1" applyFont="1" applyFill="1" applyBorder="1" applyAlignment="1">
      <alignment horizontal="center"/>
    </xf>
    <xf numFmtId="166" fontId="4" fillId="0" borderId="12" xfId="0" applyNumberFormat="1" applyFont="1" applyFill="1" applyBorder="1" applyAlignment="1">
      <alignment horizontal="center"/>
    </xf>
    <xf numFmtId="166" fontId="4" fillId="0" borderId="14" xfId="0" applyNumberFormat="1" applyFont="1" applyFill="1" applyBorder="1" applyAlignment="1">
      <alignment horizontal="center"/>
    </xf>
    <xf numFmtId="4" fontId="21" fillId="0" borderId="15" xfId="0" applyNumberFormat="1" applyFont="1" applyFill="1" applyBorder="1" applyAlignment="1">
      <alignment horizontal="center" vertical="center"/>
    </xf>
    <xf numFmtId="4" fontId="22" fillId="0" borderId="3" xfId="0" applyNumberFormat="1" applyFont="1" applyFill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center" vertical="center"/>
    </xf>
    <xf numFmtId="166" fontId="22" fillId="0" borderId="2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2" fillId="0" borderId="38" xfId="0" applyNumberFormat="1" applyFont="1" applyFill="1" applyBorder="1" applyAlignment="1">
      <alignment horizontal="center" vertical="center"/>
    </xf>
    <xf numFmtId="166" fontId="21" fillId="0" borderId="36" xfId="0" applyNumberFormat="1" applyFont="1" applyFill="1" applyBorder="1" applyAlignment="1">
      <alignment horizontal="center" vertical="center"/>
    </xf>
    <xf numFmtId="166" fontId="4" fillId="0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3" fillId="0" borderId="23" xfId="0" applyNumberFormat="1" applyFont="1" applyFill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3" fontId="24" fillId="0" borderId="19" xfId="0" applyNumberFormat="1" applyFont="1" applyFill="1" applyBorder="1" applyAlignment="1">
      <alignment horizontal="center" vertical="center"/>
    </xf>
    <xf numFmtId="1" fontId="9" fillId="0" borderId="33" xfId="0" applyNumberFormat="1" applyFont="1" applyFill="1" applyBorder="1" applyAlignment="1">
      <alignment horizontal="right"/>
    </xf>
    <xf numFmtId="166" fontId="26" fillId="0" borderId="27" xfId="0" applyNumberFormat="1" applyFont="1" applyFill="1" applyBorder="1" applyAlignment="1">
      <alignment horizontal="center"/>
    </xf>
    <xf numFmtId="166" fontId="21" fillId="0" borderId="28" xfId="0" applyNumberFormat="1" applyFont="1" applyFill="1" applyBorder="1" applyAlignment="1">
      <alignment horizontal="center"/>
    </xf>
    <xf numFmtId="1" fontId="8" fillId="0" borderId="33" xfId="0" applyNumberFormat="1" applyFont="1" applyFill="1" applyBorder="1" applyAlignment="1">
      <alignment horizontal="right"/>
    </xf>
    <xf numFmtId="0" fontId="28" fillId="0" borderId="2" xfId="0" applyFont="1" applyBorder="1" applyAlignment="1">
      <alignment horizontal="right" wrapText="1"/>
    </xf>
    <xf numFmtId="4" fontId="22" fillId="0" borderId="7" xfId="0" applyNumberFormat="1" applyFont="1" applyFill="1" applyBorder="1" applyAlignment="1">
      <alignment horizontal="center" vertical="center"/>
    </xf>
    <xf numFmtId="166" fontId="22" fillId="0" borderId="19" xfId="0" applyNumberFormat="1" applyFont="1" applyFill="1" applyBorder="1" applyAlignment="1">
      <alignment horizontal="center" vertical="center"/>
    </xf>
    <xf numFmtId="166" fontId="25" fillId="0" borderId="3" xfId="0" applyNumberFormat="1" applyFont="1" applyFill="1" applyBorder="1" applyAlignment="1">
      <alignment horizontal="center" vertical="center"/>
    </xf>
    <xf numFmtId="166" fontId="24" fillId="0" borderId="13" xfId="0" applyNumberFormat="1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horizontal="right"/>
    </xf>
    <xf numFmtId="166" fontId="21" fillId="0" borderId="13" xfId="0" applyNumberFormat="1" applyFont="1" applyFill="1" applyBorder="1" applyAlignment="1">
      <alignment horizontal="center"/>
    </xf>
    <xf numFmtId="4" fontId="21" fillId="0" borderId="9" xfId="0" applyNumberFormat="1" applyFont="1" applyFill="1" applyBorder="1" applyAlignment="1">
      <alignment horizontal="center"/>
    </xf>
    <xf numFmtId="3" fontId="24" fillId="0" borderId="21" xfId="0" applyNumberFormat="1" applyFont="1" applyFill="1" applyBorder="1" applyAlignment="1">
      <alignment horizontal="center"/>
    </xf>
    <xf numFmtId="3" fontId="24" fillId="0" borderId="83" xfId="0" applyNumberFormat="1" applyFont="1" applyFill="1" applyBorder="1" applyAlignment="1">
      <alignment horizontal="center"/>
    </xf>
    <xf numFmtId="166" fontId="21" fillId="0" borderId="17" xfId="0" applyNumberFormat="1" applyFont="1" applyFill="1" applyBorder="1" applyAlignment="1">
      <alignment horizontal="center"/>
    </xf>
    <xf numFmtId="166" fontId="22" fillId="0" borderId="21" xfId="0" applyNumberFormat="1" applyFont="1" applyFill="1" applyBorder="1" applyAlignment="1">
      <alignment horizontal="center"/>
    </xf>
    <xf numFmtId="166" fontId="25" fillId="0" borderId="84" xfId="0" applyNumberFormat="1" applyFont="1" applyFill="1" applyBorder="1" applyAlignment="1">
      <alignment horizontal="center"/>
    </xf>
    <xf numFmtId="166" fontId="21" fillId="0" borderId="85" xfId="0" applyNumberFormat="1" applyFont="1" applyFill="1" applyBorder="1" applyAlignment="1">
      <alignment horizontal="center"/>
    </xf>
    <xf numFmtId="166" fontId="21" fillId="0" borderId="86" xfId="0" applyNumberFormat="1" applyFont="1" applyFill="1" applyBorder="1" applyAlignment="1">
      <alignment horizontal="center"/>
    </xf>
    <xf numFmtId="166" fontId="26" fillId="0" borderId="87" xfId="0" applyNumberFormat="1" applyFont="1" applyFill="1" applyBorder="1" applyAlignment="1">
      <alignment horizontal="center"/>
    </xf>
    <xf numFmtId="166" fontId="4" fillId="0" borderId="83" xfId="0" applyNumberFormat="1" applyFont="1" applyFill="1" applyBorder="1" applyAlignment="1">
      <alignment horizontal="center"/>
    </xf>
    <xf numFmtId="4" fontId="21" fillId="0" borderId="6" xfId="0" applyNumberFormat="1" applyFont="1" applyFill="1" applyBorder="1" applyAlignment="1">
      <alignment horizontal="center"/>
    </xf>
    <xf numFmtId="166" fontId="21" fillId="0" borderId="77" xfId="0" applyNumberFormat="1" applyFont="1" applyFill="1" applyBorder="1" applyAlignment="1">
      <alignment horizontal="center"/>
    </xf>
    <xf numFmtId="3" fontId="24" fillId="0" borderId="20" xfId="0" applyNumberFormat="1" applyFont="1" applyFill="1" applyBorder="1" applyAlignment="1">
      <alignment horizontal="center"/>
    </xf>
    <xf numFmtId="4" fontId="21" fillId="0" borderId="2" xfId="0" applyNumberFormat="1" applyFont="1" applyFill="1" applyBorder="1" applyAlignment="1">
      <alignment horizontal="center" vertical="center"/>
    </xf>
    <xf numFmtId="1" fontId="23" fillId="0" borderId="13" xfId="0" applyNumberFormat="1" applyFont="1" applyFill="1" applyBorder="1" applyAlignment="1">
      <alignment horizontal="right" wrapText="1"/>
    </xf>
    <xf numFmtId="167" fontId="21" fillId="0" borderId="15" xfId="0" applyNumberFormat="1" applyFont="1" applyFill="1" applyBorder="1" applyAlignment="1">
      <alignment horizontal="center" vertical="center"/>
    </xf>
    <xf numFmtId="167" fontId="22" fillId="0" borderId="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" fontId="23" fillId="0" borderId="23" xfId="0" applyNumberFormat="1" applyFont="1" applyFill="1" applyBorder="1" applyAlignment="1">
      <alignment horizontal="left" wrapText="1"/>
    </xf>
    <xf numFmtId="4" fontId="23" fillId="0" borderId="19" xfId="0" applyNumberFormat="1" applyFont="1" applyFill="1" applyBorder="1" applyAlignment="1">
      <alignment horizontal="left" wrapText="1"/>
    </xf>
  </cellXfs>
  <cellStyles count="3">
    <cellStyle name="Čárka" xfId="1" builtinId="3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RowHeight="12.75" outlineLevelCol="1" x14ac:dyDescent="0.2"/>
  <cols>
    <col min="1" max="1" width="55.140625" style="5" customWidth="1"/>
    <col min="2" max="2" width="8.7109375" style="133" customWidth="1"/>
    <col min="3" max="3" width="9.42578125" style="133" customWidth="1"/>
    <col min="4" max="4" width="8.42578125" style="134" customWidth="1"/>
    <col min="5" max="5" width="8.5703125" style="134" customWidth="1"/>
    <col min="6" max="6" width="12.42578125" style="133" customWidth="1" outlineLevel="1"/>
    <col min="7" max="7" width="10.140625" style="133" customWidth="1" outlineLevel="1"/>
    <col min="8" max="8" width="11.42578125" style="133" customWidth="1" outlineLevel="1"/>
    <col min="9" max="9" width="10.140625" style="133" customWidth="1" outlineLevel="1"/>
    <col min="10" max="10" width="9.5703125" style="133" customWidth="1" outlineLevel="1"/>
    <col min="11" max="11" width="9.85546875" style="4" customWidth="1" outlineLevel="1"/>
    <col min="12" max="12" width="12.140625" style="4" customWidth="1"/>
    <col min="13" max="13" width="2" customWidth="1"/>
  </cols>
  <sheetData>
    <row r="1" spans="1:13" ht="26.25" customHeight="1" thickBot="1" x14ac:dyDescent="0.25">
      <c r="A1" s="262" t="s">
        <v>124</v>
      </c>
      <c r="L1" s="263" t="s">
        <v>98</v>
      </c>
    </row>
    <row r="2" spans="1:13" ht="13.5" thickBot="1" x14ac:dyDescent="0.25">
      <c r="A2" s="14"/>
      <c r="B2" s="135" t="s">
        <v>131</v>
      </c>
      <c r="C2" s="136"/>
      <c r="D2" s="137"/>
      <c r="E2" s="137"/>
      <c r="F2" s="138" t="s">
        <v>127</v>
      </c>
      <c r="G2" s="139"/>
      <c r="H2" s="139"/>
      <c r="I2" s="139"/>
      <c r="J2" s="139"/>
      <c r="K2" s="130"/>
      <c r="L2" s="131"/>
    </row>
    <row r="3" spans="1:13" s="1" customFormat="1" ht="26.25" thickBot="1" x14ac:dyDescent="0.25">
      <c r="A3" s="16" t="s">
        <v>10</v>
      </c>
      <c r="B3" s="140" t="s">
        <v>125</v>
      </c>
      <c r="C3" s="141" t="s">
        <v>126</v>
      </c>
      <c r="D3" s="142" t="s">
        <v>19</v>
      </c>
      <c r="E3" s="143" t="s">
        <v>20</v>
      </c>
      <c r="F3" s="144" t="s">
        <v>11</v>
      </c>
      <c r="G3" s="145" t="s">
        <v>12</v>
      </c>
      <c r="H3" s="141" t="s">
        <v>13</v>
      </c>
      <c r="I3" s="146" t="s">
        <v>14</v>
      </c>
      <c r="J3" s="147" t="s">
        <v>15</v>
      </c>
      <c r="K3" s="123" t="s">
        <v>130</v>
      </c>
      <c r="L3" s="213" t="s">
        <v>16</v>
      </c>
      <c r="M3" s="15"/>
    </row>
    <row r="4" spans="1:13" ht="15.75" x14ac:dyDescent="0.25">
      <c r="A4" s="201" t="s">
        <v>132</v>
      </c>
      <c r="B4" s="148"/>
      <c r="C4" s="149"/>
      <c r="D4" s="150"/>
      <c r="E4" s="189"/>
      <c r="F4" s="148"/>
      <c r="G4" s="202"/>
      <c r="H4" s="154"/>
      <c r="I4" s="155"/>
      <c r="J4" s="156"/>
      <c r="K4" s="124"/>
      <c r="L4" s="214"/>
    </row>
    <row r="5" spans="1:13" ht="13.5" customHeight="1" x14ac:dyDescent="0.2">
      <c r="A5" s="6" t="s">
        <v>4</v>
      </c>
      <c r="B5" s="152"/>
      <c r="C5" s="157"/>
      <c r="D5" s="158"/>
      <c r="E5" s="151"/>
      <c r="F5" s="152"/>
      <c r="G5" s="153"/>
      <c r="H5" s="159"/>
      <c r="I5" s="160"/>
      <c r="J5" s="161"/>
      <c r="K5" s="125"/>
      <c r="L5" s="215"/>
    </row>
    <row r="6" spans="1:13" ht="14.25" x14ac:dyDescent="0.2">
      <c r="A6" s="243" t="s">
        <v>3</v>
      </c>
      <c r="B6" s="152"/>
      <c r="C6" s="157"/>
      <c r="D6" s="158"/>
      <c r="E6" s="151"/>
      <c r="F6" s="152"/>
      <c r="G6" s="153"/>
      <c r="H6" s="162"/>
      <c r="I6" s="160"/>
      <c r="J6" s="161"/>
      <c r="K6" s="125"/>
      <c r="L6" s="215"/>
    </row>
    <row r="7" spans="1:13" ht="25.5" x14ac:dyDescent="0.2">
      <c r="A7" s="200" t="s">
        <v>128</v>
      </c>
      <c r="B7" s="221">
        <v>18.34</v>
      </c>
      <c r="C7" s="222" t="s">
        <v>92</v>
      </c>
      <c r="D7" s="223">
        <v>45961</v>
      </c>
      <c r="E7" s="223" t="s">
        <v>5</v>
      </c>
      <c r="F7" s="224">
        <f>ROUND(D7/B7*12,1)</f>
        <v>30072.6</v>
      </c>
      <c r="G7" s="258" t="s">
        <v>92</v>
      </c>
      <c r="H7" s="226">
        <f t="shared" ref="H7" si="0">SUM(F7:G7)</f>
        <v>30072.6</v>
      </c>
      <c r="I7" s="227">
        <f>ROUND(H7*0.338,1)</f>
        <v>10164.5</v>
      </c>
      <c r="J7" s="228">
        <f t="shared" ref="J7" si="1">ROUND(H7*0.02,1)</f>
        <v>601.5</v>
      </c>
      <c r="K7" s="231">
        <v>120</v>
      </c>
      <c r="L7" s="229">
        <f>SUM(H7:K7)</f>
        <v>40958.6</v>
      </c>
      <c r="M7" s="230"/>
    </row>
    <row r="8" spans="1:13" ht="14.25" x14ac:dyDescent="0.2">
      <c r="A8" s="9" t="s">
        <v>107</v>
      </c>
      <c r="B8" s="167" t="s">
        <v>93</v>
      </c>
      <c r="C8" s="164" t="s">
        <v>91</v>
      </c>
      <c r="D8" s="171" t="s">
        <v>5</v>
      </c>
      <c r="E8" s="223">
        <v>20686</v>
      </c>
      <c r="F8" s="167" t="s">
        <v>93</v>
      </c>
      <c r="G8" s="168" t="s">
        <v>91</v>
      </c>
      <c r="H8" s="169" t="s">
        <v>91</v>
      </c>
      <c r="I8" s="167" t="s">
        <v>91</v>
      </c>
      <c r="J8" s="170" t="s">
        <v>91</v>
      </c>
      <c r="K8" s="231">
        <v>33</v>
      </c>
      <c r="L8" s="232" t="s">
        <v>18</v>
      </c>
      <c r="M8" s="230"/>
    </row>
    <row r="9" spans="1:13" ht="14.25" x14ac:dyDescent="0.2">
      <c r="A9" s="7" t="s">
        <v>9</v>
      </c>
      <c r="B9" s="167" t="s">
        <v>91</v>
      </c>
      <c r="C9" s="164" t="s">
        <v>91</v>
      </c>
      <c r="D9" s="223">
        <v>39961</v>
      </c>
      <c r="E9" s="223">
        <v>20686</v>
      </c>
      <c r="F9" s="167" t="s">
        <v>91</v>
      </c>
      <c r="G9" s="168" t="s">
        <v>91</v>
      </c>
      <c r="H9" s="169" t="s">
        <v>91</v>
      </c>
      <c r="I9" s="167" t="s">
        <v>91</v>
      </c>
      <c r="J9" s="170" t="s">
        <v>91</v>
      </c>
      <c r="K9" s="231">
        <v>22</v>
      </c>
      <c r="L9" s="232" t="s">
        <v>18</v>
      </c>
      <c r="M9" s="230"/>
    </row>
    <row r="10" spans="1:13" ht="50.25" customHeight="1" x14ac:dyDescent="0.2">
      <c r="A10" s="200" t="s">
        <v>110</v>
      </c>
      <c r="B10" s="221">
        <v>6.61</v>
      </c>
      <c r="C10" s="239">
        <v>10.73</v>
      </c>
      <c r="D10" s="233">
        <v>40646</v>
      </c>
      <c r="E10" s="223">
        <v>23544</v>
      </c>
      <c r="F10" s="224">
        <f>ROUND(D10/B10*12,1)</f>
        <v>73790</v>
      </c>
      <c r="G10" s="225">
        <f>ROUND(E10/C10*12,1)</f>
        <v>26330.7</v>
      </c>
      <c r="H10" s="226">
        <f t="shared" ref="H10:H11" si="2">SUM(F10:G10)</f>
        <v>100120.7</v>
      </c>
      <c r="I10" s="227">
        <f t="shared" ref="I10:I11" si="3">ROUND(H10*0.338,1)</f>
        <v>33840.800000000003</v>
      </c>
      <c r="J10" s="228">
        <f t="shared" ref="J10:J11" si="4">ROUND(H10*0.02,1)</f>
        <v>2002.4</v>
      </c>
      <c r="K10" s="231">
        <v>700</v>
      </c>
      <c r="L10" s="229">
        <f>SUM(H10:K10)</f>
        <v>136663.9</v>
      </c>
      <c r="M10" s="230"/>
    </row>
    <row r="11" spans="1:13" ht="38.25" x14ac:dyDescent="0.2">
      <c r="A11" s="200" t="s">
        <v>111</v>
      </c>
      <c r="B11" s="221">
        <v>8.48</v>
      </c>
      <c r="C11" s="239">
        <v>12.26</v>
      </c>
      <c r="D11" s="233">
        <v>40646</v>
      </c>
      <c r="E11" s="223">
        <v>23544</v>
      </c>
      <c r="F11" s="224">
        <f>ROUND(D11/B11*12,1)</f>
        <v>57517.9</v>
      </c>
      <c r="G11" s="225">
        <f>ROUND(E11/C11*12,1)</f>
        <v>23044.7</v>
      </c>
      <c r="H11" s="226">
        <f t="shared" si="2"/>
        <v>80562.600000000006</v>
      </c>
      <c r="I11" s="227">
        <f t="shared" si="3"/>
        <v>27230.2</v>
      </c>
      <c r="J11" s="228">
        <f t="shared" si="4"/>
        <v>1611.3</v>
      </c>
      <c r="K11" s="231">
        <v>700</v>
      </c>
      <c r="L11" s="229">
        <f>SUM(H11:K11)</f>
        <v>110104.1</v>
      </c>
      <c r="M11" s="230"/>
    </row>
    <row r="12" spans="1:13" ht="14.25" x14ac:dyDescent="0.2">
      <c r="A12" s="9" t="s">
        <v>108</v>
      </c>
      <c r="B12" s="167" t="s">
        <v>91</v>
      </c>
      <c r="C12" s="128">
        <v>29.37</v>
      </c>
      <c r="D12" s="171">
        <v>41755</v>
      </c>
      <c r="E12" s="132">
        <v>23388</v>
      </c>
      <c r="F12" s="167" t="s">
        <v>91</v>
      </c>
      <c r="G12" s="177">
        <f>ROUND(E12/C12*12,1)</f>
        <v>9555.9</v>
      </c>
      <c r="H12" s="169" t="s">
        <v>91</v>
      </c>
      <c r="I12" s="167" t="s">
        <v>91</v>
      </c>
      <c r="J12" s="170" t="s">
        <v>91</v>
      </c>
      <c r="K12" s="231">
        <v>300</v>
      </c>
      <c r="L12" s="217" t="s">
        <v>18</v>
      </c>
    </row>
    <row r="13" spans="1:13" ht="14.25" x14ac:dyDescent="0.2">
      <c r="A13" s="9" t="s">
        <v>109</v>
      </c>
      <c r="B13" s="167" t="s">
        <v>91</v>
      </c>
      <c r="C13" s="128">
        <v>29.37</v>
      </c>
      <c r="D13" s="171">
        <v>41755</v>
      </c>
      <c r="E13" s="132">
        <v>23388</v>
      </c>
      <c r="F13" s="167" t="s">
        <v>91</v>
      </c>
      <c r="G13" s="177">
        <f>ROUND(E13/C13*12,1)</f>
        <v>9555.9</v>
      </c>
      <c r="H13" s="169" t="s">
        <v>91</v>
      </c>
      <c r="I13" s="167" t="s">
        <v>91</v>
      </c>
      <c r="J13" s="170" t="s">
        <v>91</v>
      </c>
      <c r="K13" s="231">
        <v>300</v>
      </c>
      <c r="L13" s="217" t="s">
        <v>18</v>
      </c>
    </row>
    <row r="14" spans="1:13" ht="14.25" x14ac:dyDescent="0.2">
      <c r="A14" s="8" t="s">
        <v>21</v>
      </c>
      <c r="B14" s="167" t="s">
        <v>93</v>
      </c>
      <c r="C14" s="164" t="s">
        <v>91</v>
      </c>
      <c r="D14" s="171" t="s">
        <v>5</v>
      </c>
      <c r="E14" s="132">
        <v>23486</v>
      </c>
      <c r="F14" s="167" t="s">
        <v>93</v>
      </c>
      <c r="G14" s="168" t="s">
        <v>91</v>
      </c>
      <c r="H14" s="169" t="s">
        <v>91</v>
      </c>
      <c r="I14" s="167" t="s">
        <v>91</v>
      </c>
      <c r="J14" s="170" t="s">
        <v>91</v>
      </c>
      <c r="K14" s="231">
        <v>99</v>
      </c>
      <c r="L14" s="217" t="s">
        <v>18</v>
      </c>
    </row>
    <row r="15" spans="1:13" ht="14.25" x14ac:dyDescent="0.2">
      <c r="A15" s="8" t="s">
        <v>22</v>
      </c>
      <c r="B15" s="167" t="s">
        <v>93</v>
      </c>
      <c r="C15" s="164" t="s">
        <v>91</v>
      </c>
      <c r="D15" s="171" t="s">
        <v>5</v>
      </c>
      <c r="E15" s="132">
        <v>23486</v>
      </c>
      <c r="F15" s="167" t="s">
        <v>93</v>
      </c>
      <c r="G15" s="168" t="s">
        <v>91</v>
      </c>
      <c r="H15" s="169" t="s">
        <v>91</v>
      </c>
      <c r="I15" s="167" t="s">
        <v>91</v>
      </c>
      <c r="J15" s="170" t="s">
        <v>91</v>
      </c>
      <c r="K15" s="231">
        <v>88</v>
      </c>
      <c r="L15" s="217" t="s">
        <v>18</v>
      </c>
    </row>
    <row r="16" spans="1:13" ht="14.25" x14ac:dyDescent="0.2">
      <c r="A16" s="7" t="s">
        <v>0</v>
      </c>
      <c r="B16" s="167" t="s">
        <v>93</v>
      </c>
      <c r="C16" s="164" t="s">
        <v>91</v>
      </c>
      <c r="D16" s="171" t="s">
        <v>5</v>
      </c>
      <c r="E16" s="132">
        <v>23186</v>
      </c>
      <c r="F16" s="167" t="s">
        <v>93</v>
      </c>
      <c r="G16" s="168" t="s">
        <v>91</v>
      </c>
      <c r="H16" s="169" t="s">
        <v>91</v>
      </c>
      <c r="I16" s="167" t="s">
        <v>91</v>
      </c>
      <c r="J16" s="170" t="s">
        <v>91</v>
      </c>
      <c r="K16" s="231">
        <v>61</v>
      </c>
      <c r="L16" s="217" t="s">
        <v>18</v>
      </c>
    </row>
    <row r="17" spans="1:12" ht="30" customHeight="1" x14ac:dyDescent="0.2">
      <c r="A17" s="7"/>
      <c r="B17" s="264" t="s">
        <v>102</v>
      </c>
      <c r="C17" s="265"/>
      <c r="D17" s="265"/>
      <c r="E17" s="265"/>
      <c r="F17" s="265"/>
      <c r="G17" s="265"/>
      <c r="H17" s="265"/>
      <c r="I17" s="265"/>
      <c r="J17" s="265"/>
      <c r="K17" s="265"/>
      <c r="L17" s="216"/>
    </row>
    <row r="18" spans="1:12" ht="14.25" x14ac:dyDescent="0.2">
      <c r="A18" s="7" t="s">
        <v>17</v>
      </c>
      <c r="B18" s="167" t="s">
        <v>93</v>
      </c>
      <c r="C18" s="164" t="s">
        <v>91</v>
      </c>
      <c r="D18" s="171" t="s">
        <v>5</v>
      </c>
      <c r="E18" s="132">
        <v>23186</v>
      </c>
      <c r="F18" s="167" t="s">
        <v>93</v>
      </c>
      <c r="G18" s="168" t="s">
        <v>91</v>
      </c>
      <c r="H18" s="169" t="s">
        <v>91</v>
      </c>
      <c r="I18" s="167" t="s">
        <v>91</v>
      </c>
      <c r="J18" s="170" t="s">
        <v>91</v>
      </c>
      <c r="K18" s="231">
        <v>61</v>
      </c>
      <c r="L18" s="217" t="s">
        <v>18</v>
      </c>
    </row>
    <row r="19" spans="1:12" ht="14.25" x14ac:dyDescent="0.2">
      <c r="A19" s="7" t="s">
        <v>99</v>
      </c>
      <c r="B19" s="167" t="s">
        <v>93</v>
      </c>
      <c r="C19" s="164" t="s">
        <v>91</v>
      </c>
      <c r="D19" s="171" t="s">
        <v>5</v>
      </c>
      <c r="E19" s="132">
        <v>23186</v>
      </c>
      <c r="F19" s="167" t="s">
        <v>93</v>
      </c>
      <c r="G19" s="168" t="s">
        <v>91</v>
      </c>
      <c r="H19" s="169" t="s">
        <v>91</v>
      </c>
      <c r="I19" s="167" t="s">
        <v>91</v>
      </c>
      <c r="J19" s="170" t="s">
        <v>91</v>
      </c>
      <c r="K19" s="231">
        <v>61</v>
      </c>
      <c r="L19" s="217" t="s">
        <v>18</v>
      </c>
    </row>
    <row r="20" spans="1:12" ht="39.75" customHeight="1" x14ac:dyDescent="0.2">
      <c r="A20" s="7"/>
      <c r="B20" s="264" t="s">
        <v>24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16"/>
    </row>
    <row r="21" spans="1:12" s="195" customFormat="1" ht="25.5" x14ac:dyDescent="0.2">
      <c r="A21" s="200" t="s">
        <v>119</v>
      </c>
      <c r="B21" s="260">
        <v>0.27300000000000002</v>
      </c>
      <c r="C21" s="261">
        <v>0.49</v>
      </c>
      <c r="D21" s="233">
        <v>43110</v>
      </c>
      <c r="E21" s="223">
        <v>26420</v>
      </c>
      <c r="F21" s="224">
        <f>ROUND(D21/B21*12,1)</f>
        <v>1894945.1</v>
      </c>
      <c r="G21" s="240">
        <f>ROUND(E21/C21*12,1)</f>
        <v>647020.4</v>
      </c>
      <c r="H21" s="241">
        <f t="shared" ref="H21" si="5">SUM(F21:G21)</f>
        <v>2541965.5</v>
      </c>
      <c r="I21" s="227">
        <f>ROUND(H21*0.338,1)</f>
        <v>859184.3</v>
      </c>
      <c r="J21" s="228">
        <f t="shared" ref="J21" si="6">ROUND(H21*0.02,1)</f>
        <v>50839.3</v>
      </c>
      <c r="K21" s="231">
        <v>57536</v>
      </c>
      <c r="L21" s="242">
        <f>SUM(H21:K21)</f>
        <v>3509525.0999999996</v>
      </c>
    </row>
    <row r="22" spans="1:12" s="195" customFormat="1" x14ac:dyDescent="0.2">
      <c r="A22" s="259" t="s">
        <v>129</v>
      </c>
      <c r="B22" s="221">
        <v>1.2</v>
      </c>
      <c r="C22" s="239"/>
      <c r="D22" s="233"/>
      <c r="E22" s="223"/>
      <c r="F22" s="224"/>
      <c r="G22" s="240"/>
      <c r="H22" s="241"/>
      <c r="I22" s="227"/>
      <c r="J22" s="228"/>
      <c r="K22" s="231"/>
      <c r="L22" s="242"/>
    </row>
    <row r="23" spans="1:12" x14ac:dyDescent="0.2">
      <c r="A23" s="10" t="s">
        <v>23</v>
      </c>
      <c r="B23" s="178"/>
      <c r="C23" s="129"/>
      <c r="D23" s="158"/>
      <c r="E23" s="151"/>
      <c r="F23" s="179"/>
      <c r="G23" s="180"/>
      <c r="H23" s="181"/>
      <c r="I23" s="182"/>
      <c r="J23" s="190"/>
      <c r="K23" s="126"/>
      <c r="L23" s="218"/>
    </row>
    <row r="24" spans="1:12" x14ac:dyDescent="0.2">
      <c r="A24" s="11" t="s">
        <v>103</v>
      </c>
      <c r="B24" s="178"/>
      <c r="C24" s="129"/>
      <c r="D24" s="158"/>
      <c r="E24" s="151"/>
      <c r="F24" s="179"/>
      <c r="G24" s="180"/>
      <c r="H24" s="181"/>
      <c r="I24" s="182"/>
      <c r="J24" s="190"/>
      <c r="K24" s="126"/>
      <c r="L24" s="218"/>
    </row>
    <row r="25" spans="1:12" x14ac:dyDescent="0.2">
      <c r="A25" s="8" t="s">
        <v>1</v>
      </c>
      <c r="B25" s="163">
        <v>207</v>
      </c>
      <c r="C25" s="165">
        <v>800</v>
      </c>
      <c r="D25" s="158">
        <v>46996</v>
      </c>
      <c r="E25" s="166">
        <v>29960</v>
      </c>
      <c r="F25" s="183">
        <f>ROUND(D25/B25*12,1)</f>
        <v>2724.4</v>
      </c>
      <c r="G25" s="184">
        <f>ROUND(E25/C25*12,1)</f>
        <v>449.4</v>
      </c>
      <c r="H25" s="191">
        <f>SUM(F25:G25)</f>
        <v>3173.8</v>
      </c>
      <c r="I25" s="186">
        <f t="shared" ref="I25:I26" si="7">ROUND(H25*0.338,1)</f>
        <v>1072.7</v>
      </c>
      <c r="J25" s="187">
        <f t="shared" ref="J25:J39" si="8">ROUND(H25*0.02,1)</f>
        <v>63.5</v>
      </c>
      <c r="K25" s="236">
        <v>90</v>
      </c>
      <c r="L25" s="219">
        <f>SUM(H25:K25)</f>
        <v>4400</v>
      </c>
    </row>
    <row r="26" spans="1:12" x14ac:dyDescent="0.2">
      <c r="A26" s="8" t="s">
        <v>2</v>
      </c>
      <c r="B26" s="167">
        <v>150</v>
      </c>
      <c r="C26" s="169">
        <v>650</v>
      </c>
      <c r="D26" s="171">
        <v>46996</v>
      </c>
      <c r="E26" s="166">
        <v>29960</v>
      </c>
      <c r="F26" s="183">
        <f>ROUND(D26/B26*12,1)</f>
        <v>3759.7</v>
      </c>
      <c r="G26" s="184">
        <f>ROUND(E26/C26*12,1)</f>
        <v>553.1</v>
      </c>
      <c r="H26" s="185">
        <f>SUM(F26:G26)</f>
        <v>4312.8</v>
      </c>
      <c r="I26" s="173">
        <f t="shared" si="7"/>
        <v>1457.7</v>
      </c>
      <c r="J26" s="187">
        <f t="shared" si="8"/>
        <v>86.3</v>
      </c>
      <c r="K26" s="244">
        <v>90</v>
      </c>
      <c r="L26" s="219">
        <f>SUM(H26:K26)</f>
        <v>5946.8</v>
      </c>
    </row>
    <row r="27" spans="1:12" x14ac:dyDescent="0.2">
      <c r="A27" s="237" t="s">
        <v>113</v>
      </c>
      <c r="B27" s="188"/>
      <c r="C27" s="245"/>
      <c r="D27" s="246"/>
      <c r="E27" s="247"/>
      <c r="F27" s="248"/>
      <c r="G27" s="249"/>
      <c r="H27" s="250"/>
      <c r="I27" s="251"/>
      <c r="J27" s="252"/>
      <c r="K27" s="253"/>
      <c r="L27" s="254"/>
    </row>
    <row r="28" spans="1:12" x14ac:dyDescent="0.2">
      <c r="A28" s="238" t="s">
        <v>112</v>
      </c>
      <c r="B28" s="178">
        <v>1</v>
      </c>
      <c r="C28" s="255"/>
      <c r="D28" s="158"/>
      <c r="E28" s="151"/>
      <c r="F28" s="179"/>
      <c r="G28" s="180"/>
      <c r="H28" s="181"/>
      <c r="I28" s="182"/>
      <c r="J28" s="256"/>
      <c r="K28" s="235"/>
      <c r="L28" s="218"/>
    </row>
    <row r="29" spans="1:12" x14ac:dyDescent="0.2">
      <c r="A29" s="238" t="s">
        <v>114</v>
      </c>
      <c r="B29" s="178">
        <v>0.7</v>
      </c>
      <c r="C29" s="255"/>
      <c r="D29" s="158"/>
      <c r="E29" s="151"/>
      <c r="F29" s="179"/>
      <c r="G29" s="180"/>
      <c r="H29" s="181"/>
      <c r="I29" s="182"/>
      <c r="J29" s="256"/>
      <c r="K29" s="235"/>
      <c r="L29" s="218"/>
    </row>
    <row r="30" spans="1:12" x14ac:dyDescent="0.2">
      <c r="A30" s="238" t="s">
        <v>115</v>
      </c>
      <c r="B30" s="178">
        <v>0.7</v>
      </c>
      <c r="C30" s="255"/>
      <c r="D30" s="158"/>
      <c r="E30" s="151"/>
      <c r="F30" s="179"/>
      <c r="G30" s="180"/>
      <c r="H30" s="181"/>
      <c r="I30" s="182"/>
      <c r="J30" s="256"/>
      <c r="K30" s="235"/>
      <c r="L30" s="218"/>
    </row>
    <row r="31" spans="1:12" x14ac:dyDescent="0.2">
      <c r="A31" s="238" t="s">
        <v>120</v>
      </c>
      <c r="B31" s="178">
        <v>1.3</v>
      </c>
      <c r="C31" s="255"/>
      <c r="D31" s="158"/>
      <c r="E31" s="151"/>
      <c r="F31" s="179"/>
      <c r="G31" s="180"/>
      <c r="H31" s="181"/>
      <c r="I31" s="182"/>
      <c r="J31" s="256"/>
      <c r="K31" s="235"/>
      <c r="L31" s="218"/>
    </row>
    <row r="32" spans="1:12" x14ac:dyDescent="0.2">
      <c r="A32" s="238" t="s">
        <v>116</v>
      </c>
      <c r="B32" s="178">
        <v>1</v>
      </c>
      <c r="C32" s="255"/>
      <c r="D32" s="158"/>
      <c r="E32" s="151"/>
      <c r="F32" s="179"/>
      <c r="G32" s="180"/>
      <c r="H32" s="181"/>
      <c r="I32" s="182"/>
      <c r="J32" s="256"/>
      <c r="K32" s="235"/>
      <c r="L32" s="218"/>
    </row>
    <row r="33" spans="1:12" x14ac:dyDescent="0.2">
      <c r="A33" s="238" t="s">
        <v>121</v>
      </c>
      <c r="B33" s="178">
        <v>0.8</v>
      </c>
      <c r="C33" s="255"/>
      <c r="D33" s="158"/>
      <c r="E33" s="151"/>
      <c r="F33" s="179"/>
      <c r="G33" s="180"/>
      <c r="H33" s="181"/>
      <c r="I33" s="182"/>
      <c r="J33" s="256"/>
      <c r="K33" s="235"/>
      <c r="L33" s="218"/>
    </row>
    <row r="34" spans="1:12" x14ac:dyDescent="0.2">
      <c r="A34" s="238" t="s">
        <v>122</v>
      </c>
      <c r="B34" s="178">
        <v>0.8</v>
      </c>
      <c r="C34" s="255"/>
      <c r="D34" s="158"/>
      <c r="E34" s="151"/>
      <c r="F34" s="179"/>
      <c r="G34" s="180"/>
      <c r="H34" s="181"/>
      <c r="I34" s="182"/>
      <c r="J34" s="256"/>
      <c r="K34" s="235"/>
      <c r="L34" s="218"/>
    </row>
    <row r="35" spans="1:12" x14ac:dyDescent="0.2">
      <c r="A35" s="238" t="s">
        <v>123</v>
      </c>
      <c r="B35" s="178">
        <v>1</v>
      </c>
      <c r="C35" s="255"/>
      <c r="D35" s="158"/>
      <c r="E35" s="151"/>
      <c r="F35" s="179"/>
      <c r="G35" s="180"/>
      <c r="H35" s="181"/>
      <c r="I35" s="182"/>
      <c r="J35" s="256"/>
      <c r="K35" s="235"/>
      <c r="L35" s="218"/>
    </row>
    <row r="36" spans="1:12" x14ac:dyDescent="0.2">
      <c r="A36" s="238" t="s">
        <v>117</v>
      </c>
      <c r="B36" s="178">
        <v>1.5</v>
      </c>
      <c r="C36" s="255"/>
      <c r="D36" s="158"/>
      <c r="E36" s="151"/>
      <c r="F36" s="179"/>
      <c r="G36" s="180"/>
      <c r="H36" s="181"/>
      <c r="I36" s="182"/>
      <c r="J36" s="256"/>
      <c r="K36" s="235"/>
      <c r="L36" s="218"/>
    </row>
    <row r="37" spans="1:12" x14ac:dyDescent="0.2">
      <c r="A37" s="234"/>
      <c r="B37" s="178"/>
      <c r="C37" s="255"/>
      <c r="D37" s="158"/>
      <c r="E37" s="151"/>
      <c r="F37" s="179"/>
      <c r="G37" s="180"/>
      <c r="H37" s="181"/>
      <c r="I37" s="182"/>
      <c r="J37" s="256"/>
      <c r="K37" s="235"/>
      <c r="L37" s="218"/>
    </row>
    <row r="38" spans="1:12" x14ac:dyDescent="0.2">
      <c r="A38" s="11" t="s">
        <v>104</v>
      </c>
      <c r="B38" s="163"/>
      <c r="C38" s="165"/>
      <c r="D38" s="257"/>
      <c r="E38" s="166"/>
      <c r="F38" s="183"/>
      <c r="G38" s="184"/>
      <c r="H38" s="185"/>
      <c r="I38" s="186"/>
      <c r="J38" s="187"/>
      <c r="K38" s="127"/>
      <c r="L38" s="219"/>
    </row>
    <row r="39" spans="1:12" x14ac:dyDescent="0.2">
      <c r="A39" s="8" t="s">
        <v>118</v>
      </c>
      <c r="B39" s="167">
        <v>880</v>
      </c>
      <c r="C39" s="128">
        <v>1975</v>
      </c>
      <c r="D39" s="171">
        <v>43010</v>
      </c>
      <c r="E39" s="132">
        <v>24618</v>
      </c>
      <c r="F39" s="173">
        <f>ROUND(D39/B39*12,1)</f>
        <v>586.5</v>
      </c>
      <c r="G39" s="172">
        <f>ROUND(E39/C39*12,1)</f>
        <v>149.6</v>
      </c>
      <c r="H39" s="174">
        <f>SUM(F39:G39)</f>
        <v>736.1</v>
      </c>
      <c r="I39" s="175">
        <f>ROUND(H39*0.338,1)</f>
        <v>248.8</v>
      </c>
      <c r="J39" s="176">
        <f t="shared" si="8"/>
        <v>14.7</v>
      </c>
      <c r="K39" s="231">
        <v>8</v>
      </c>
      <c r="L39" s="216">
        <f>SUM(H39:K39)</f>
        <v>1007.6000000000001</v>
      </c>
    </row>
    <row r="40" spans="1:12" ht="13.5" thickBot="1" x14ac:dyDescent="0.25">
      <c r="A40" s="12" t="s">
        <v>23</v>
      </c>
      <c r="B40" s="203"/>
      <c r="C40" s="204"/>
      <c r="D40" s="205"/>
      <c r="E40" s="206"/>
      <c r="F40" s="207"/>
      <c r="G40" s="208"/>
      <c r="H40" s="209"/>
      <c r="I40" s="210"/>
      <c r="J40" s="211"/>
      <c r="K40" s="212"/>
      <c r="L40" s="220"/>
    </row>
    <row r="41" spans="1:12" x14ac:dyDescent="0.2">
      <c r="B41" s="153"/>
      <c r="C41" s="153"/>
      <c r="D41" s="158"/>
      <c r="E41" s="158"/>
    </row>
    <row r="42" spans="1:12" x14ac:dyDescent="0.2">
      <c r="A42" s="13"/>
      <c r="B42" s="192"/>
      <c r="C42" s="192"/>
      <c r="D42" s="193"/>
      <c r="E42" s="193"/>
      <c r="F42" s="194"/>
    </row>
    <row r="43" spans="1:12" x14ac:dyDescent="0.2">
      <c r="A43" s="31" t="s">
        <v>100</v>
      </c>
      <c r="B43" s="196"/>
      <c r="C43" s="153"/>
      <c r="D43" s="158"/>
      <c r="E43" s="158"/>
    </row>
    <row r="44" spans="1:12" x14ac:dyDescent="0.2">
      <c r="A44" s="31" t="s">
        <v>94</v>
      </c>
      <c r="B44" s="196"/>
      <c r="C44" s="153"/>
      <c r="D44" s="158"/>
      <c r="E44" s="158"/>
    </row>
    <row r="45" spans="1:12" x14ac:dyDescent="0.2">
      <c r="A45" s="31" t="s">
        <v>95</v>
      </c>
      <c r="B45" s="196"/>
      <c r="C45" s="153"/>
      <c r="D45" s="158"/>
      <c r="E45" s="158"/>
    </row>
    <row r="46" spans="1:12" x14ac:dyDescent="0.2">
      <c r="A46" s="197"/>
      <c r="B46" s="196"/>
      <c r="C46" s="153"/>
      <c r="D46" s="158"/>
      <c r="E46" s="158"/>
    </row>
    <row r="47" spans="1:12" x14ac:dyDescent="0.2">
      <c r="A47" s="31" t="s">
        <v>101</v>
      </c>
      <c r="B47" s="196"/>
      <c r="C47" s="153"/>
      <c r="D47" s="158"/>
      <c r="E47" s="158"/>
    </row>
    <row r="48" spans="1:12" x14ac:dyDescent="0.2">
      <c r="A48" s="31" t="s">
        <v>96</v>
      </c>
      <c r="B48" s="196"/>
      <c r="C48" s="153"/>
      <c r="D48" s="158"/>
      <c r="E48" s="158"/>
    </row>
    <row r="49" spans="1:6" x14ac:dyDescent="0.2">
      <c r="A49" s="31" t="s">
        <v>97</v>
      </c>
      <c r="B49" s="196"/>
      <c r="C49" s="153"/>
      <c r="D49" s="158"/>
      <c r="E49" s="158"/>
    </row>
    <row r="50" spans="1:6" x14ac:dyDescent="0.2">
      <c r="A50" s="31"/>
      <c r="B50" s="196"/>
      <c r="C50" s="153"/>
      <c r="D50" s="158"/>
      <c r="E50" s="158"/>
    </row>
    <row r="51" spans="1:6" x14ac:dyDescent="0.2">
      <c r="A51" s="198" t="s">
        <v>25</v>
      </c>
      <c r="B51" s="196"/>
      <c r="C51" s="153"/>
      <c r="D51" s="158"/>
      <c r="E51" s="158"/>
    </row>
    <row r="52" spans="1:6" ht="14.25" x14ac:dyDescent="0.2">
      <c r="A52" s="13" t="s">
        <v>18</v>
      </c>
      <c r="B52" s="199" t="s">
        <v>105</v>
      </c>
      <c r="C52" s="153"/>
      <c r="D52" s="158"/>
      <c r="E52" s="158"/>
    </row>
    <row r="53" spans="1:6" ht="14.25" x14ac:dyDescent="0.2">
      <c r="A53" s="13" t="s">
        <v>7</v>
      </c>
      <c r="B53" s="199" t="s">
        <v>106</v>
      </c>
      <c r="C53" s="192"/>
      <c r="D53" s="193"/>
      <c r="E53" s="193"/>
      <c r="F53" s="194"/>
    </row>
    <row r="54" spans="1:6" ht="14.25" x14ac:dyDescent="0.2">
      <c r="A54" s="13" t="s">
        <v>6</v>
      </c>
      <c r="B54" s="199" t="s">
        <v>8</v>
      </c>
      <c r="C54" s="192"/>
      <c r="D54" s="193"/>
      <c r="E54" s="193"/>
      <c r="F54" s="194"/>
    </row>
    <row r="55" spans="1:6" x14ac:dyDescent="0.2">
      <c r="A55" s="13"/>
      <c r="B55" s="199"/>
      <c r="C55" s="192"/>
      <c r="D55" s="193"/>
      <c r="E55" s="193"/>
      <c r="F55" s="194"/>
    </row>
    <row r="56" spans="1:6" x14ac:dyDescent="0.2">
      <c r="A56" s="13"/>
      <c r="B56" s="192"/>
      <c r="C56" s="192"/>
      <c r="D56" s="193"/>
      <c r="E56" s="193"/>
      <c r="F56" s="194"/>
    </row>
  </sheetData>
  <sheetProtection sheet="1" objects="1" scenarios="1"/>
  <autoFilter ref="A3:M21" xr:uid="{00000000-0009-0000-0000-000000000000}"/>
  <customSheetViews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07" xr:uid="{00000000-0000-0000-0000-000000000000}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2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1" xr:uid="{00000000-0000-0000-0000-000000000000}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3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00000000-0000-0000-0000-000000000000}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4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00000000-0000-0000-0000-000000000000}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5"/>
      <headerFooter alignWithMargins="0">
        <oddHeader>&amp;L&amp;"Arial CE,Tučné"&amp;12Přehled výše normativů a komponent pro rozpis rozpočtu přímých NIV v roce 2009&amp;C&amp;"Arial CE,Tučné"&amp;12&amp;R&amp;"Times New Roman CE,Obyčejné"&amp;11&amp;D</oddHeader>
        <oddFooter>&amp;C&amp;P</oddFooter>
      </headerFooter>
      <autoFilter ref="B1:T1" xr:uid="{00000000-0000-0000-0000-000000000000}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6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00000000-0000-0000-0000-000000000000}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7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00000000-0000-0000-0000-000000000000}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8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S1" xr:uid="{00000000-0000-0000-0000-000000000000}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9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00000000-0000-0000-0000-000000000000}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10"/>
      <headerFooter alignWithMargins="0">
        <oddHeader>&amp;L&amp;"Arial CE,Tučné"&amp;12Přehled výše normativů a komponent pro rozpis rozpočtu přímých NIV v roce 2008&amp;C&amp;"Arial CE,Tučné"&amp;12&amp;R&amp;"Times New Roman CE,Obyčejné"&amp;11&amp;D</oddHeader>
        <oddFooter>&amp;C&amp;P</oddFooter>
      </headerFooter>
      <autoFilter ref="B1:T1" xr:uid="{00000000-0000-0000-0000-000000000000}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11"/>
      <headerFooter alignWithMargins="0">
        <oddHeader>&amp;L&amp;"Arial CE,Tučné"&amp;12Přehled výše normativů a komponent pro rozpis rozpočtu přímých NIV v roce 2011&amp;C&amp;"Arial CE,Tučné"&amp;12&amp;R&amp;"Times New Roman CE,Obyčejné"&amp;11&amp;D</oddHeader>
        <oddFooter>&amp;C&amp;P</oddFooter>
      </headerFooter>
      <autoFilter ref="A3:R314" xr:uid="{00000000-0000-0000-0000-000000000000}"/>
    </customSheetView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2"/>
      <headerFooter alignWithMargins="0">
        <oddHeader>&amp;L&amp;"Arial CE,Tučné"&amp;12Přehled výše normativů a komponent pro rozpis rozpočtu přímých NIV v roce 2013&amp;C&amp;"Arial CE,Tučné"&amp;12&amp;R&amp;"Times New Roman CE,Obyčejné"&amp;11&amp;D</oddHeader>
        <oddFooter>&amp;C&amp;P</oddFooter>
      </headerFooter>
      <autoFilter ref="A3:Y168" xr:uid="{00000000-0000-0000-0000-000000000000}"/>
    </customSheetView>
  </customSheetViews>
  <mergeCells count="2">
    <mergeCell ref="B17:K17"/>
    <mergeCell ref="B20:K20"/>
  </mergeCells>
  <phoneticPr fontId="0" type="noConversion"/>
  <pageMargins left="0.51181102362204722" right="0.27559055118110237" top="0.66" bottom="0.31496062992125984" header="0.34" footer="0.15748031496062992"/>
  <pageSetup paperSize="9" scale="80" fitToHeight="5" orientation="landscape" r:id="rId13"/>
  <headerFooter alignWithMargins="0">
    <oddHeader>&amp;L&amp;"Arial CE,Tučné"&amp;12Přehled výše normativů a komponent pro rozpis rozpočtu přímých NIV v roce 2021&amp;R&amp;"Times New Roman CE,Obyčejné"&amp;11&amp;D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5"/>
  <sheetViews>
    <sheetView workbookViewId="0"/>
  </sheetViews>
  <sheetFormatPr defaultRowHeight="12.75" x14ac:dyDescent="0.2"/>
  <cols>
    <col min="1" max="1" width="5.42578125" style="3" customWidth="1"/>
    <col min="2" max="2" width="4.42578125" customWidth="1"/>
    <col min="3" max="3" width="12.140625" customWidth="1"/>
    <col min="9" max="9" width="8.140625" customWidth="1"/>
    <col min="10" max="11" width="8.5703125" customWidth="1"/>
    <col min="12" max="12" width="8" customWidth="1"/>
    <col min="13" max="13" width="8.140625" customWidth="1"/>
    <col min="16" max="16" width="8.85546875" hidden="1" customWidth="1"/>
    <col min="17" max="18" width="7.7109375" hidden="1" customWidth="1"/>
    <col min="19" max="23" width="7.5703125" hidden="1" customWidth="1"/>
    <col min="24" max="24" width="4.28515625" style="22" customWidth="1"/>
    <col min="27" max="28" width="8.5703125" customWidth="1"/>
    <col min="29" max="29" width="8.28515625" customWidth="1"/>
    <col min="30" max="30" width="7.85546875" customWidth="1"/>
    <col min="31" max="31" width="8.42578125" customWidth="1"/>
    <col min="32" max="33" width="8.140625" customWidth="1"/>
    <col min="34" max="34" width="8.7109375" customWidth="1"/>
    <col min="37" max="37" width="8.28515625" customWidth="1"/>
    <col min="38" max="40" width="8" customWidth="1"/>
    <col min="41" max="41" width="8.140625" customWidth="1"/>
    <col min="42" max="42" width="8.28515625" customWidth="1"/>
    <col min="43" max="43" width="8.140625" customWidth="1"/>
    <col min="44" max="44" width="8.28515625" customWidth="1"/>
  </cols>
  <sheetData>
    <row r="1" spans="1:44" x14ac:dyDescent="0.2"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9"/>
      <c r="T1" s="19"/>
      <c r="U1" s="19"/>
      <c r="V1" s="19"/>
      <c r="W1" s="19"/>
      <c r="X1" s="19"/>
      <c r="Y1" s="17"/>
      <c r="Z1" s="20"/>
      <c r="AA1" s="20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3.5" thickBot="1" x14ac:dyDescent="0.25">
      <c r="D2" s="17" t="s">
        <v>71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  <c r="T2" s="19"/>
      <c r="U2" s="19"/>
      <c r="V2" s="19"/>
      <c r="W2" s="19"/>
      <c r="X2" s="19"/>
      <c r="Y2" s="17" t="s">
        <v>70</v>
      </c>
      <c r="Z2" s="20"/>
      <c r="AA2" s="20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42.75" customHeight="1" thickBot="1" x14ac:dyDescent="0.25">
      <c r="A3" s="26" t="s">
        <v>50</v>
      </c>
      <c r="B3" s="27" t="s">
        <v>46</v>
      </c>
      <c r="C3" s="63" t="s">
        <v>80</v>
      </c>
      <c r="D3" s="26" t="s">
        <v>26</v>
      </c>
      <c r="E3" s="27" t="s">
        <v>27</v>
      </c>
      <c r="F3" s="27" t="s">
        <v>28</v>
      </c>
      <c r="G3" s="27" t="s">
        <v>29</v>
      </c>
      <c r="H3" s="27" t="s">
        <v>30</v>
      </c>
      <c r="I3" s="27" t="s">
        <v>31</v>
      </c>
      <c r="J3" s="27" t="s">
        <v>32</v>
      </c>
      <c r="K3" s="27" t="s">
        <v>33</v>
      </c>
      <c r="L3" s="27" t="s">
        <v>34</v>
      </c>
      <c r="M3" s="27" t="s">
        <v>35</v>
      </c>
      <c r="N3" s="28" t="s">
        <v>74</v>
      </c>
      <c r="O3" s="59" t="s">
        <v>75</v>
      </c>
      <c r="P3" s="30" t="s">
        <v>76</v>
      </c>
      <c r="Q3" s="29" t="s">
        <v>66</v>
      </c>
      <c r="R3" s="100" t="s">
        <v>82</v>
      </c>
      <c r="S3" s="87" t="s">
        <v>81</v>
      </c>
      <c r="T3" s="86" t="s">
        <v>67</v>
      </c>
      <c r="U3" s="93" t="s">
        <v>88</v>
      </c>
      <c r="V3" s="96" t="s">
        <v>85</v>
      </c>
      <c r="W3" s="106" t="s">
        <v>86</v>
      </c>
      <c r="X3" s="23"/>
      <c r="Y3" s="26" t="s">
        <v>36</v>
      </c>
      <c r="Z3" s="27" t="s">
        <v>37</v>
      </c>
      <c r="AA3" s="27" t="s">
        <v>38</v>
      </c>
      <c r="AB3" s="27" t="s">
        <v>39</v>
      </c>
      <c r="AC3" s="27" t="s">
        <v>40</v>
      </c>
      <c r="AD3" s="27" t="s">
        <v>41</v>
      </c>
      <c r="AE3" s="27" t="s">
        <v>77</v>
      </c>
      <c r="AF3" s="27" t="s">
        <v>42</v>
      </c>
      <c r="AG3" s="27" t="s">
        <v>43</v>
      </c>
      <c r="AH3" s="27" t="s">
        <v>44</v>
      </c>
      <c r="AI3" s="28" t="s">
        <v>72</v>
      </c>
      <c r="AJ3" s="59" t="s">
        <v>73</v>
      </c>
      <c r="AK3" s="30" t="s">
        <v>78</v>
      </c>
      <c r="AL3" s="25" t="s">
        <v>68</v>
      </c>
      <c r="AM3" s="29" t="s">
        <v>83</v>
      </c>
      <c r="AN3" s="87" t="s">
        <v>84</v>
      </c>
      <c r="AO3" s="24" t="s">
        <v>69</v>
      </c>
      <c r="AP3" s="93" t="s">
        <v>87</v>
      </c>
      <c r="AQ3" s="105" t="s">
        <v>89</v>
      </c>
      <c r="AR3" s="106" t="s">
        <v>90</v>
      </c>
    </row>
    <row r="4" spans="1:44" x14ac:dyDescent="0.2">
      <c r="A4" s="64">
        <v>6</v>
      </c>
      <c r="B4" s="32">
        <v>11</v>
      </c>
      <c r="C4" s="69" t="s">
        <v>47</v>
      </c>
      <c r="D4" s="107">
        <v>17588.152860722606</v>
      </c>
      <c r="E4" s="108">
        <v>14960.190604084655</v>
      </c>
      <c r="F4" s="108">
        <v>1009.5664877477349</v>
      </c>
      <c r="G4" s="108">
        <v>471.64130940694645</v>
      </c>
      <c r="H4" s="108">
        <v>335.77828406350943</v>
      </c>
      <c r="I4" s="108">
        <v>688.80346535482533</v>
      </c>
      <c r="J4" s="108">
        <v>22.870975021790059</v>
      </c>
      <c r="K4" s="108">
        <v>74.428255528451444</v>
      </c>
      <c r="L4" s="108">
        <v>14.755827890141497</v>
      </c>
      <c r="M4" s="108">
        <v>10.117651624557858</v>
      </c>
      <c r="N4" s="108">
        <v>16780.733267252155</v>
      </c>
      <c r="O4" s="109">
        <v>807.41959347045588</v>
      </c>
      <c r="P4" s="34">
        <f t="shared" ref="P4:P37" si="0">N4-K4-L4</f>
        <v>16691.549183833562</v>
      </c>
      <c r="Q4" s="84">
        <v>16940</v>
      </c>
      <c r="R4" s="83">
        <f t="shared" ref="R4:R37" si="1">Q4-P4</f>
        <v>248.45081616643802</v>
      </c>
      <c r="S4" s="108">
        <f>T4-Q4</f>
        <v>1734</v>
      </c>
      <c r="T4" s="110">
        <v>18674</v>
      </c>
      <c r="U4" s="111">
        <f>ROUND(T4*1.028,0)</f>
        <v>19197</v>
      </c>
      <c r="V4" s="112">
        <f>Q4</f>
        <v>16940</v>
      </c>
      <c r="W4" s="113">
        <f>U4-V4</f>
        <v>2257</v>
      </c>
      <c r="X4" s="50"/>
      <c r="Y4" s="107">
        <v>9340.102432884516</v>
      </c>
      <c r="Z4" s="108">
        <v>8484.6760570378192</v>
      </c>
      <c r="AA4" s="108">
        <v>229.63473609247936</v>
      </c>
      <c r="AB4" s="108">
        <v>273.82868783226525</v>
      </c>
      <c r="AC4" s="108">
        <v>276.33899736672129</v>
      </c>
      <c r="AD4" s="108">
        <v>22.733972607277128</v>
      </c>
      <c r="AE4" s="108">
        <v>2.5889766648449011</v>
      </c>
      <c r="AF4" s="108">
        <v>0</v>
      </c>
      <c r="AG4" s="108">
        <v>8.9009787847170472</v>
      </c>
      <c r="AH4" s="108">
        <v>41.4000264984018</v>
      </c>
      <c r="AI4" s="108">
        <v>8789.9347476855401</v>
      </c>
      <c r="AJ4" s="109">
        <v>550.16768519898653</v>
      </c>
      <c r="AK4" s="34">
        <f t="shared" ref="AK4:AK39" si="2">AI4-AG4</f>
        <v>8781.0337689008229</v>
      </c>
      <c r="AL4" s="76">
        <v>9110</v>
      </c>
      <c r="AM4" s="83">
        <f>AL4-AK4</f>
        <v>328.96623109917709</v>
      </c>
      <c r="AN4" s="33">
        <f>AO4-AL4</f>
        <v>776</v>
      </c>
      <c r="AO4" s="33">
        <v>9886</v>
      </c>
      <c r="AP4" s="88">
        <f>ROUND(AO4*1.028,0)</f>
        <v>10163</v>
      </c>
      <c r="AQ4" s="95">
        <f>AL4</f>
        <v>9110</v>
      </c>
      <c r="AR4" s="101">
        <f>AP4-AQ4</f>
        <v>1053</v>
      </c>
    </row>
    <row r="5" spans="1:44" x14ac:dyDescent="0.2">
      <c r="A5" s="65">
        <v>12</v>
      </c>
      <c r="B5" s="37">
        <v>11</v>
      </c>
      <c r="C5" s="70" t="s">
        <v>47</v>
      </c>
      <c r="D5" s="42">
        <v>18436.268373591145</v>
      </c>
      <c r="E5" s="39">
        <v>13335.467523873582</v>
      </c>
      <c r="F5" s="39">
        <v>3038.2045249440066</v>
      </c>
      <c r="G5" s="39">
        <v>450.30905507704108</v>
      </c>
      <c r="H5" s="39">
        <v>883.15968795186711</v>
      </c>
      <c r="I5" s="39">
        <v>617.79928016874544</v>
      </c>
      <c r="J5" s="39">
        <v>20.345557518828976</v>
      </c>
      <c r="K5" s="39">
        <v>70.904662480133254</v>
      </c>
      <c r="L5" s="39">
        <v>12.301419173852418</v>
      </c>
      <c r="M5" s="39">
        <v>7.7766624031001577</v>
      </c>
      <c r="N5" s="39">
        <v>17102.799630562247</v>
      </c>
      <c r="O5" s="60">
        <v>1333.4687430289082</v>
      </c>
      <c r="P5" s="40">
        <f t="shared" si="0"/>
        <v>17019.593548908262</v>
      </c>
      <c r="Q5" s="78">
        <v>16940</v>
      </c>
      <c r="R5" s="78">
        <f t="shared" si="1"/>
        <v>-79.593548908262164</v>
      </c>
      <c r="S5" s="39"/>
      <c r="T5" s="60">
        <v>18674</v>
      </c>
      <c r="U5" s="89"/>
      <c r="V5" s="99"/>
      <c r="W5" s="104"/>
      <c r="X5" s="50"/>
      <c r="Y5" s="42">
        <v>9804.9303969832981</v>
      </c>
      <c r="Z5" s="39">
        <v>7816.1461069871903</v>
      </c>
      <c r="AA5" s="39">
        <v>991.84174288510303</v>
      </c>
      <c r="AB5" s="39">
        <v>272.92404883624209</v>
      </c>
      <c r="AC5" s="39">
        <v>658.84561336231877</v>
      </c>
      <c r="AD5" s="39">
        <v>19.76284092861572</v>
      </c>
      <c r="AE5" s="39">
        <v>2.2743100083751053</v>
      </c>
      <c r="AF5" s="39">
        <v>0</v>
      </c>
      <c r="AG5" s="39">
        <v>6.7799754474123919</v>
      </c>
      <c r="AH5" s="39">
        <v>36.355758528039999</v>
      </c>
      <c r="AI5" s="39">
        <v>8873.1607347847366</v>
      </c>
      <c r="AJ5" s="60">
        <v>931.76966219856081</v>
      </c>
      <c r="AK5" s="40">
        <f t="shared" si="2"/>
        <v>8866.380759337324</v>
      </c>
      <c r="AL5" s="41">
        <v>9110</v>
      </c>
      <c r="AM5" s="78">
        <f>AL5-AK5</f>
        <v>243.61924066267602</v>
      </c>
      <c r="AN5" s="39"/>
      <c r="AO5" s="37">
        <v>9886</v>
      </c>
      <c r="AP5" s="89"/>
      <c r="AQ5" s="38"/>
      <c r="AR5" s="104"/>
    </row>
    <row r="6" spans="1:44" x14ac:dyDescent="0.2">
      <c r="A6" s="64">
        <v>6</v>
      </c>
      <c r="B6" s="32">
        <v>21</v>
      </c>
      <c r="C6" s="71" t="s">
        <v>48</v>
      </c>
      <c r="D6" s="107">
        <v>22886.483326255089</v>
      </c>
      <c r="E6" s="108">
        <v>18504.150662731943</v>
      </c>
      <c r="F6" s="108">
        <v>1205.255013423727</v>
      </c>
      <c r="G6" s="108">
        <v>830.11426656201422</v>
      </c>
      <c r="H6" s="108">
        <v>525.71244319103016</v>
      </c>
      <c r="I6" s="108">
        <v>618.23598443763751</v>
      </c>
      <c r="J6" s="108">
        <v>406.3711525253014</v>
      </c>
      <c r="K6" s="108">
        <v>751.91618783392516</v>
      </c>
      <c r="L6" s="108">
        <v>33.233240905968898</v>
      </c>
      <c r="M6" s="108">
        <v>11.494374643556398</v>
      </c>
      <c r="N6" s="108">
        <v>21530.656616502059</v>
      </c>
      <c r="O6" s="109">
        <v>1355.8267097530443</v>
      </c>
      <c r="P6" s="34">
        <f t="shared" si="0"/>
        <v>20745.507187762167</v>
      </c>
      <c r="Q6" s="84">
        <v>20877</v>
      </c>
      <c r="R6" s="84">
        <f t="shared" si="1"/>
        <v>131.49281223783328</v>
      </c>
      <c r="S6" s="108">
        <f>T6-Q6</f>
        <v>2423</v>
      </c>
      <c r="T6" s="109">
        <v>23300</v>
      </c>
      <c r="U6" s="114">
        <f>ROUND(T6*1.028,0)</f>
        <v>23952</v>
      </c>
      <c r="V6" s="112">
        <f>Q6</f>
        <v>20877</v>
      </c>
      <c r="W6" s="115">
        <f>U6-V6</f>
        <v>3075</v>
      </c>
      <c r="X6" s="50"/>
      <c r="Y6" s="107">
        <v>11012.084558811932</v>
      </c>
      <c r="Z6" s="108">
        <v>9261.4223669153926</v>
      </c>
      <c r="AA6" s="108">
        <v>476.44204550111442</v>
      </c>
      <c r="AB6" s="108">
        <v>652.09233725171225</v>
      </c>
      <c r="AC6" s="108">
        <v>340.56405115644219</v>
      </c>
      <c r="AD6" s="108">
        <v>150.41449548109694</v>
      </c>
      <c r="AE6" s="108">
        <v>1.8876705030845813</v>
      </c>
      <c r="AF6" s="108">
        <v>0</v>
      </c>
      <c r="AG6" s="108">
        <v>53.663747584506808</v>
      </c>
      <c r="AH6" s="108">
        <v>75.597844418595145</v>
      </c>
      <c r="AI6" s="108">
        <v>10019.428170403791</v>
      </c>
      <c r="AJ6" s="109">
        <v>992.6563884081545</v>
      </c>
      <c r="AK6" s="34">
        <f t="shared" si="2"/>
        <v>9965.7644228192839</v>
      </c>
      <c r="AL6" s="76">
        <v>10000</v>
      </c>
      <c r="AM6" s="83">
        <f t="shared" ref="AM6:AM27" si="3">AL6-AK6</f>
        <v>34.235577180716064</v>
      </c>
      <c r="AN6" s="33">
        <f>AO6-AL6</f>
        <v>759</v>
      </c>
      <c r="AO6" s="33">
        <v>10759</v>
      </c>
      <c r="AP6" s="90">
        <f>ROUND(AO6*1.028,0)</f>
        <v>11060</v>
      </c>
      <c r="AQ6" s="97">
        <f>AL6</f>
        <v>10000</v>
      </c>
      <c r="AR6" s="103">
        <f>AP6-AQ6</f>
        <v>1060</v>
      </c>
    </row>
    <row r="7" spans="1:44" x14ac:dyDescent="0.2">
      <c r="A7" s="65">
        <v>12</v>
      </c>
      <c r="B7" s="37">
        <v>21</v>
      </c>
      <c r="C7" s="72" t="s">
        <v>48</v>
      </c>
      <c r="D7" s="42">
        <v>23663.818689921674</v>
      </c>
      <c r="E7" s="39">
        <v>16129.531252280842</v>
      </c>
      <c r="F7" s="39">
        <v>4108.4634111024388</v>
      </c>
      <c r="G7" s="39">
        <v>733.01759647245933</v>
      </c>
      <c r="H7" s="39">
        <v>1142.1279362393318</v>
      </c>
      <c r="I7" s="39">
        <v>557.41868148295475</v>
      </c>
      <c r="J7" s="39">
        <v>354.57066744575388</v>
      </c>
      <c r="K7" s="39">
        <v>603.98363534134717</v>
      </c>
      <c r="L7" s="39">
        <v>26.83614148736325</v>
      </c>
      <c r="M7" s="39">
        <v>7.8693680691827481</v>
      </c>
      <c r="N7" s="39">
        <v>21788.673157209883</v>
      </c>
      <c r="O7" s="60">
        <v>1875.145532711791</v>
      </c>
      <c r="P7" s="40">
        <f t="shared" si="0"/>
        <v>21157.853380381173</v>
      </c>
      <c r="Q7" s="78">
        <v>20877</v>
      </c>
      <c r="R7" s="78">
        <f t="shared" si="1"/>
        <v>-280.85338038117334</v>
      </c>
      <c r="S7" s="39"/>
      <c r="T7" s="60">
        <v>23300</v>
      </c>
      <c r="U7" s="89"/>
      <c r="V7" s="99"/>
      <c r="W7" s="104"/>
      <c r="X7" s="50"/>
      <c r="Y7" s="42">
        <v>11519.948210590586</v>
      </c>
      <c r="Z7" s="39">
        <v>8710.4375272311008</v>
      </c>
      <c r="AA7" s="39">
        <v>1147.1351192547625</v>
      </c>
      <c r="AB7" s="39">
        <v>619.03800932863123</v>
      </c>
      <c r="AC7" s="39">
        <v>787.56844896060409</v>
      </c>
      <c r="AD7" s="39">
        <v>143.12863521432695</v>
      </c>
      <c r="AE7" s="39">
        <v>2.4168656803877511</v>
      </c>
      <c r="AF7" s="39">
        <v>0</v>
      </c>
      <c r="AG7" s="39">
        <v>47.485849795564981</v>
      </c>
      <c r="AH7" s="39">
        <v>62.737755125226116</v>
      </c>
      <c r="AI7" s="39">
        <v>10113.34175230137</v>
      </c>
      <c r="AJ7" s="60">
        <v>1406.6064582892354</v>
      </c>
      <c r="AK7" s="40">
        <f t="shared" si="2"/>
        <v>10065.855902505806</v>
      </c>
      <c r="AL7" s="41">
        <v>10000</v>
      </c>
      <c r="AM7" s="78">
        <f t="shared" si="3"/>
        <v>-65.855902505805716</v>
      </c>
      <c r="AN7" s="39"/>
      <c r="AO7" s="37">
        <v>10759</v>
      </c>
      <c r="AP7" s="89"/>
      <c r="AQ7" s="38"/>
      <c r="AR7" s="104"/>
    </row>
    <row r="8" spans="1:44" x14ac:dyDescent="0.2">
      <c r="A8" s="64">
        <v>6</v>
      </c>
      <c r="B8" s="32">
        <v>25</v>
      </c>
      <c r="C8" s="71" t="s">
        <v>49</v>
      </c>
      <c r="D8" s="107">
        <v>22257.7895639528</v>
      </c>
      <c r="E8" s="108">
        <v>18788.330448691755</v>
      </c>
      <c r="F8" s="108">
        <v>1057.5834709625128</v>
      </c>
      <c r="G8" s="108">
        <v>750.32787521180865</v>
      </c>
      <c r="H8" s="108">
        <v>730.06811715854144</v>
      </c>
      <c r="I8" s="108">
        <v>582.96831681370497</v>
      </c>
      <c r="J8" s="108">
        <v>37.416566178794959</v>
      </c>
      <c r="K8" s="108">
        <v>274.88488257981874</v>
      </c>
      <c r="L8" s="108">
        <v>35.63914825902183</v>
      </c>
      <c r="M8" s="108">
        <v>0.57073809682986565</v>
      </c>
      <c r="N8" s="108">
        <v>20777.393571582441</v>
      </c>
      <c r="O8" s="109">
        <v>1480.3959923703501</v>
      </c>
      <c r="P8" s="34">
        <f t="shared" si="0"/>
        <v>20466.869540743599</v>
      </c>
      <c r="Q8" s="84">
        <v>20180</v>
      </c>
      <c r="R8" s="85">
        <f t="shared" si="1"/>
        <v>-286.86954074359892</v>
      </c>
      <c r="S8" s="108">
        <f>T8-Q8</f>
        <v>1060</v>
      </c>
      <c r="T8" s="109">
        <v>21240</v>
      </c>
      <c r="U8" s="114">
        <f>ROUND(T8*1.028,0)</f>
        <v>21835</v>
      </c>
      <c r="V8" s="112">
        <f>Q8</f>
        <v>20180</v>
      </c>
      <c r="W8" s="115">
        <f>U8-V8</f>
        <v>1655</v>
      </c>
      <c r="X8" s="50"/>
      <c r="Y8" s="107">
        <v>14010.914231630904</v>
      </c>
      <c r="Z8" s="108">
        <v>11338.329200062299</v>
      </c>
      <c r="AA8" s="108">
        <v>589.09894691442332</v>
      </c>
      <c r="AB8" s="108">
        <v>1283.7460614120214</v>
      </c>
      <c r="AC8" s="108">
        <v>549.30573027111859</v>
      </c>
      <c r="AD8" s="108">
        <v>203.83914986402141</v>
      </c>
      <c r="AE8" s="108">
        <v>0</v>
      </c>
      <c r="AF8" s="108">
        <v>0</v>
      </c>
      <c r="AG8" s="108">
        <v>0</v>
      </c>
      <c r="AH8" s="108">
        <v>46.595143107021769</v>
      </c>
      <c r="AI8" s="108">
        <v>12177.862439947767</v>
      </c>
      <c r="AJ8" s="109">
        <v>1833.05179168314</v>
      </c>
      <c r="AK8" s="34">
        <f t="shared" si="2"/>
        <v>12177.862439947767</v>
      </c>
      <c r="AL8" s="77">
        <v>11886</v>
      </c>
      <c r="AM8" s="82">
        <f t="shared" si="3"/>
        <v>-291.86243994776669</v>
      </c>
      <c r="AN8" s="33">
        <f>AO8-AL8</f>
        <v>839</v>
      </c>
      <c r="AO8" s="33">
        <v>12725</v>
      </c>
      <c r="AP8" s="90">
        <f>ROUND(AO8*1.028,0)</f>
        <v>13081</v>
      </c>
      <c r="AQ8" s="98">
        <f>AL8+80</f>
        <v>11966</v>
      </c>
      <c r="AR8" s="103">
        <f>AP8-AQ8</f>
        <v>1115</v>
      </c>
    </row>
    <row r="9" spans="1:44" x14ac:dyDescent="0.2">
      <c r="A9" s="65">
        <v>12</v>
      </c>
      <c r="B9" s="37">
        <v>25</v>
      </c>
      <c r="C9" s="72" t="s">
        <v>49</v>
      </c>
      <c r="D9" s="42">
        <v>22810.451474424153</v>
      </c>
      <c r="E9" s="39">
        <v>16356.904813692612</v>
      </c>
      <c r="F9" s="39">
        <v>3828.2937433293023</v>
      </c>
      <c r="G9" s="39">
        <v>640.20160046132128</v>
      </c>
      <c r="H9" s="39">
        <v>1184.6600537196562</v>
      </c>
      <c r="I9" s="39">
        <v>521.26445212189265</v>
      </c>
      <c r="J9" s="39">
        <v>31.297263939542617</v>
      </c>
      <c r="K9" s="39">
        <v>213.13497021476056</v>
      </c>
      <c r="L9" s="39">
        <v>34.057646620433353</v>
      </c>
      <c r="M9" s="39">
        <v>0.63693032462791621</v>
      </c>
      <c r="N9" s="39">
        <v>20985.589820243171</v>
      </c>
      <c r="O9" s="60">
        <v>1824.8616541809774</v>
      </c>
      <c r="P9" s="40">
        <f t="shared" si="0"/>
        <v>20738.397203407978</v>
      </c>
      <c r="Q9" s="78">
        <v>20180</v>
      </c>
      <c r="R9" s="78">
        <f t="shared" si="1"/>
        <v>-558.39720340797794</v>
      </c>
      <c r="S9" s="39"/>
      <c r="T9" s="60">
        <v>21240</v>
      </c>
      <c r="U9" s="89"/>
      <c r="V9" s="99"/>
      <c r="W9" s="104"/>
      <c r="X9" s="50"/>
      <c r="Y9" s="42">
        <v>14773.098561073251</v>
      </c>
      <c r="Z9" s="39">
        <v>10713.08167141501</v>
      </c>
      <c r="AA9" s="39">
        <v>1477.4664310529295</v>
      </c>
      <c r="AB9" s="39">
        <v>1206.8487263634941</v>
      </c>
      <c r="AC9" s="39">
        <v>1135.7739190017676</v>
      </c>
      <c r="AD9" s="39">
        <v>193.13414355608452</v>
      </c>
      <c r="AE9" s="39">
        <v>0</v>
      </c>
      <c r="AF9" s="39">
        <v>0</v>
      </c>
      <c r="AG9" s="39">
        <v>2.2554605887939223</v>
      </c>
      <c r="AH9" s="39">
        <v>44.538209095171133</v>
      </c>
      <c r="AI9" s="39">
        <v>12430.47591570799</v>
      </c>
      <c r="AJ9" s="60">
        <v>2342.6226453652616</v>
      </c>
      <c r="AK9" s="40">
        <f t="shared" si="2"/>
        <v>12428.220455119195</v>
      </c>
      <c r="AL9" s="41">
        <v>11886</v>
      </c>
      <c r="AM9" s="78">
        <f t="shared" si="3"/>
        <v>-542.22045511919532</v>
      </c>
      <c r="AN9" s="39"/>
      <c r="AO9" s="37">
        <v>12725</v>
      </c>
      <c r="AP9" s="89"/>
      <c r="AQ9" s="38"/>
      <c r="AR9" s="104"/>
    </row>
    <row r="10" spans="1:44" x14ac:dyDescent="0.2">
      <c r="A10" s="64">
        <v>6</v>
      </c>
      <c r="B10" s="32">
        <v>31</v>
      </c>
      <c r="C10" s="71" t="s">
        <v>51</v>
      </c>
      <c r="D10" s="107">
        <v>22425.491327386331</v>
      </c>
      <c r="E10" s="108">
        <v>17558.465367616667</v>
      </c>
      <c r="F10" s="108">
        <v>1366.3659444588059</v>
      </c>
      <c r="G10" s="108">
        <v>1465.3297349906361</v>
      </c>
      <c r="H10" s="108">
        <v>476.08209416551472</v>
      </c>
      <c r="I10" s="108">
        <v>522.96940701027427</v>
      </c>
      <c r="J10" s="108">
        <v>355.51721597174611</v>
      </c>
      <c r="K10" s="108">
        <v>617.17592540557337</v>
      </c>
      <c r="L10" s="108">
        <v>22.017161646928649</v>
      </c>
      <c r="M10" s="108">
        <v>41.568476120183988</v>
      </c>
      <c r="N10" s="108">
        <v>20484.079498230178</v>
      </c>
      <c r="O10" s="109">
        <v>1941.4118291561508</v>
      </c>
      <c r="P10" s="34">
        <f t="shared" si="0"/>
        <v>19844.886411177678</v>
      </c>
      <c r="Q10" s="79"/>
      <c r="R10" s="79"/>
      <c r="S10" s="108"/>
      <c r="T10" s="109"/>
      <c r="U10" s="114"/>
      <c r="V10" s="112"/>
      <c r="W10" s="115"/>
      <c r="X10" s="50"/>
      <c r="Y10" s="107">
        <v>14525.410716711465</v>
      </c>
      <c r="Z10" s="108">
        <v>11062.38722699499</v>
      </c>
      <c r="AA10" s="108">
        <v>783.17670320683578</v>
      </c>
      <c r="AB10" s="108">
        <v>1554.0150963175799</v>
      </c>
      <c r="AC10" s="108">
        <v>438.5849363394243</v>
      </c>
      <c r="AD10" s="108">
        <v>508.17111172400178</v>
      </c>
      <c r="AE10" s="108">
        <v>0.91110296972915272</v>
      </c>
      <c r="AF10" s="108">
        <v>0</v>
      </c>
      <c r="AG10" s="108">
        <v>101.10361463637523</v>
      </c>
      <c r="AH10" s="108">
        <v>77.060924522528524</v>
      </c>
      <c r="AI10" s="108">
        <v>12532.810684054459</v>
      </c>
      <c r="AJ10" s="109">
        <v>1992.6000326570042</v>
      </c>
      <c r="AK10" s="34">
        <f t="shared" si="2"/>
        <v>12431.707069418084</v>
      </c>
      <c r="AL10" s="77">
        <v>12052</v>
      </c>
      <c r="AM10" s="82">
        <f t="shared" si="3"/>
        <v>-379.70706941808385</v>
      </c>
      <c r="AN10" s="33">
        <f>AO10-AL10</f>
        <v>681</v>
      </c>
      <c r="AO10" s="33">
        <v>12733</v>
      </c>
      <c r="AP10" s="94">
        <f>ROUND(AO10*1.028,0)+300</f>
        <v>13390</v>
      </c>
      <c r="AQ10" s="98">
        <f>AL10+300</f>
        <v>12352</v>
      </c>
      <c r="AR10" s="103">
        <f>AP10-AQ10</f>
        <v>1038</v>
      </c>
    </row>
    <row r="11" spans="1:44" x14ac:dyDescent="0.2">
      <c r="A11" s="65">
        <v>12</v>
      </c>
      <c r="B11" s="37">
        <v>31</v>
      </c>
      <c r="C11" s="72" t="s">
        <v>51</v>
      </c>
      <c r="D11" s="42">
        <v>23256.510045939685</v>
      </c>
      <c r="E11" s="39">
        <v>15637.882542149846</v>
      </c>
      <c r="F11" s="39">
        <v>3974.57392715486</v>
      </c>
      <c r="G11" s="39">
        <v>1369.3980815286207</v>
      </c>
      <c r="H11" s="39">
        <v>888.93174626381972</v>
      </c>
      <c r="I11" s="39">
        <v>476.53510628201462</v>
      </c>
      <c r="J11" s="39">
        <v>307.99340274304285</v>
      </c>
      <c r="K11" s="39">
        <v>540.84318518575503</v>
      </c>
      <c r="L11" s="39">
        <v>17.46635749506018</v>
      </c>
      <c r="M11" s="39">
        <v>42.885697136657086</v>
      </c>
      <c r="N11" s="39">
        <v>20998.180218147241</v>
      </c>
      <c r="O11" s="60">
        <v>2258.3298277924405</v>
      </c>
      <c r="P11" s="40">
        <f t="shared" si="0"/>
        <v>20439.870675466424</v>
      </c>
      <c r="Q11" s="78"/>
      <c r="R11" s="78"/>
      <c r="S11" s="39"/>
      <c r="T11" s="60"/>
      <c r="U11" s="89"/>
      <c r="V11" s="99"/>
      <c r="W11" s="104"/>
      <c r="X11" s="50"/>
      <c r="Y11" s="42">
        <v>15280.685053064997</v>
      </c>
      <c r="Z11" s="39">
        <v>10529.942498136515</v>
      </c>
      <c r="AA11" s="39">
        <v>1584.6022787775535</v>
      </c>
      <c r="AB11" s="39">
        <v>1577.2257125616727</v>
      </c>
      <c r="AC11" s="39">
        <v>896.0998118766197</v>
      </c>
      <c r="AD11" s="39">
        <v>492.12224470237481</v>
      </c>
      <c r="AE11" s="39">
        <v>0.83910126717069544</v>
      </c>
      <c r="AF11" s="39">
        <v>0</v>
      </c>
      <c r="AG11" s="39">
        <v>118.84996273027372</v>
      </c>
      <c r="AH11" s="39">
        <v>81.00344301281369</v>
      </c>
      <c r="AI11" s="39">
        <v>12807.359528626703</v>
      </c>
      <c r="AJ11" s="60">
        <v>2473.3255244382926</v>
      </c>
      <c r="AK11" s="40">
        <f t="shared" si="2"/>
        <v>12688.509565896429</v>
      </c>
      <c r="AL11" s="41">
        <v>12052</v>
      </c>
      <c r="AM11" s="78">
        <f t="shared" si="3"/>
        <v>-636.50956589642919</v>
      </c>
      <c r="AN11" s="39"/>
      <c r="AO11" s="37">
        <v>12733</v>
      </c>
      <c r="AP11" s="89"/>
      <c r="AQ11" s="38"/>
      <c r="AR11" s="104"/>
    </row>
    <row r="12" spans="1:44" x14ac:dyDescent="0.2">
      <c r="A12" s="64">
        <v>6</v>
      </c>
      <c r="B12" s="32">
        <v>32</v>
      </c>
      <c r="C12" s="71" t="s">
        <v>52</v>
      </c>
      <c r="D12" s="107">
        <v>24647.448664616117</v>
      </c>
      <c r="E12" s="108">
        <v>19034.013584490353</v>
      </c>
      <c r="F12" s="108">
        <v>1195.8136389706776</v>
      </c>
      <c r="G12" s="108">
        <v>1646.7919577188895</v>
      </c>
      <c r="H12" s="108">
        <v>493.20262162595009</v>
      </c>
      <c r="I12" s="108">
        <v>411.82914259197651</v>
      </c>
      <c r="J12" s="108">
        <v>286.99494482840754</v>
      </c>
      <c r="K12" s="108">
        <v>1512.4750355559386</v>
      </c>
      <c r="L12" s="108">
        <v>56.261541136065283</v>
      </c>
      <c r="M12" s="108">
        <v>10.066197697864178</v>
      </c>
      <c r="N12" s="108">
        <v>22507.454085271278</v>
      </c>
      <c r="O12" s="109">
        <v>2139.9945793448396</v>
      </c>
      <c r="P12" s="34">
        <f t="shared" si="0"/>
        <v>20938.717508579277</v>
      </c>
      <c r="Q12" s="84">
        <v>21482</v>
      </c>
      <c r="R12" s="84">
        <f t="shared" si="1"/>
        <v>543.28249142072309</v>
      </c>
      <c r="S12" s="108">
        <f>T12-Q12</f>
        <v>1288</v>
      </c>
      <c r="T12" s="109">
        <v>22770</v>
      </c>
      <c r="U12" s="114">
        <f>ROUND(T12*1.028,0)</f>
        <v>23408</v>
      </c>
      <c r="V12" s="112">
        <v>21475</v>
      </c>
      <c r="W12" s="115">
        <f>U12-V12</f>
        <v>1933</v>
      </c>
      <c r="X12" s="50"/>
      <c r="Y12" s="107">
        <v>12842.197515112852</v>
      </c>
      <c r="Z12" s="108">
        <v>10369.456848628452</v>
      </c>
      <c r="AA12" s="108">
        <v>479.1670463865853</v>
      </c>
      <c r="AB12" s="108">
        <v>1222.7300343266807</v>
      </c>
      <c r="AC12" s="108">
        <v>465.05057869315584</v>
      </c>
      <c r="AD12" s="108">
        <v>257.6050305294815</v>
      </c>
      <c r="AE12" s="108">
        <v>0</v>
      </c>
      <c r="AF12" s="108">
        <v>0</v>
      </c>
      <c r="AG12" s="108">
        <v>7.1675931832680204</v>
      </c>
      <c r="AH12" s="108">
        <v>41.020383365229812</v>
      </c>
      <c r="AI12" s="108">
        <v>11154.416902093017</v>
      </c>
      <c r="AJ12" s="109">
        <v>1687.7806130198364</v>
      </c>
      <c r="AK12" s="34">
        <f t="shared" si="2"/>
        <v>11147.249308909748</v>
      </c>
      <c r="AL12" s="76">
        <v>12052</v>
      </c>
      <c r="AM12" s="83">
        <f t="shared" si="3"/>
        <v>904.75069109025208</v>
      </c>
      <c r="AN12" s="33">
        <f>AO12-AL12</f>
        <v>681</v>
      </c>
      <c r="AO12" s="33">
        <v>12733</v>
      </c>
      <c r="AP12" s="90">
        <f>ROUND(AO12*1.028,0)</f>
        <v>13090</v>
      </c>
      <c r="AQ12" s="97">
        <f>AL12</f>
        <v>12052</v>
      </c>
      <c r="AR12" s="103">
        <f>AP12-AQ12</f>
        <v>1038</v>
      </c>
    </row>
    <row r="13" spans="1:44" x14ac:dyDescent="0.2">
      <c r="A13" s="65">
        <v>12</v>
      </c>
      <c r="B13" s="37">
        <v>32</v>
      </c>
      <c r="C13" s="72" t="s">
        <v>52</v>
      </c>
      <c r="D13" s="42">
        <v>25539.59618048718</v>
      </c>
      <c r="E13" s="39">
        <v>16520.168347376679</v>
      </c>
      <c r="F13" s="39">
        <v>4275.496008097809</v>
      </c>
      <c r="G13" s="39">
        <v>1429.9498032550155</v>
      </c>
      <c r="H13" s="39">
        <v>1240.5940696674168</v>
      </c>
      <c r="I13" s="39">
        <v>375.03877897195144</v>
      </c>
      <c r="J13" s="39">
        <v>251.46479145722566</v>
      </c>
      <c r="K13" s="39">
        <v>1404.6961421400467</v>
      </c>
      <c r="L13" s="39">
        <v>35.308556247646493</v>
      </c>
      <c r="M13" s="39">
        <v>6.8796832733943418</v>
      </c>
      <c r="N13" s="39">
        <v>22869.052307564754</v>
      </c>
      <c r="O13" s="60">
        <v>2670.5438729224325</v>
      </c>
      <c r="P13" s="40">
        <f t="shared" si="0"/>
        <v>21429.047609177058</v>
      </c>
      <c r="Q13" s="78">
        <v>21482</v>
      </c>
      <c r="R13" s="78">
        <f t="shared" si="1"/>
        <v>52.952390822942107</v>
      </c>
      <c r="S13" s="39"/>
      <c r="T13" s="60">
        <v>22770</v>
      </c>
      <c r="U13" s="89"/>
      <c r="V13" s="99"/>
      <c r="W13" s="104"/>
      <c r="X13" s="50"/>
      <c r="Y13" s="42">
        <v>13436.437792787881</v>
      </c>
      <c r="Z13" s="39">
        <v>9829.7101778213546</v>
      </c>
      <c r="AA13" s="39">
        <v>1225.1485879604409</v>
      </c>
      <c r="AB13" s="39">
        <v>1152.8383024052484</v>
      </c>
      <c r="AC13" s="39">
        <v>927.98855479294491</v>
      </c>
      <c r="AD13" s="39">
        <v>246.38289695076918</v>
      </c>
      <c r="AE13" s="39">
        <v>0</v>
      </c>
      <c r="AF13" s="39">
        <v>0</v>
      </c>
      <c r="AG13" s="39">
        <v>19.038778128820613</v>
      </c>
      <c r="AH13" s="39">
        <v>35.330494728304942</v>
      </c>
      <c r="AI13" s="39">
        <v>11355.61093558969</v>
      </c>
      <c r="AJ13" s="60">
        <v>2080.8268571981935</v>
      </c>
      <c r="AK13" s="40">
        <f t="shared" si="2"/>
        <v>11336.572157460869</v>
      </c>
      <c r="AL13" s="41">
        <v>12052</v>
      </c>
      <c r="AM13" s="78">
        <f t="shared" si="3"/>
        <v>715.42784253913123</v>
      </c>
      <c r="AN13" s="39"/>
      <c r="AO13" s="37">
        <v>12733</v>
      </c>
      <c r="AP13" s="89"/>
      <c r="AQ13" s="38"/>
      <c r="AR13" s="104"/>
    </row>
    <row r="14" spans="1:44" x14ac:dyDescent="0.2">
      <c r="A14" s="64">
        <v>6</v>
      </c>
      <c r="B14" s="32">
        <v>33</v>
      </c>
      <c r="C14" s="71" t="s">
        <v>53</v>
      </c>
      <c r="D14" s="107">
        <v>24572.786307556769</v>
      </c>
      <c r="E14" s="108">
        <v>19085.150960631356</v>
      </c>
      <c r="F14" s="108">
        <v>1534.2276884619505</v>
      </c>
      <c r="G14" s="108">
        <v>1370.4520846985035</v>
      </c>
      <c r="H14" s="108">
        <v>527.13029680895193</v>
      </c>
      <c r="I14" s="108">
        <v>508.30408501823712</v>
      </c>
      <c r="J14" s="108">
        <v>290.32046407469085</v>
      </c>
      <c r="K14" s="108">
        <v>1216.7940256068623</v>
      </c>
      <c r="L14" s="108">
        <v>25.626097746864534</v>
      </c>
      <c r="M14" s="108">
        <v>14.780604509348555</v>
      </c>
      <c r="N14" s="108">
        <v>22675.203926049307</v>
      </c>
      <c r="O14" s="109">
        <v>1897.5823815074555</v>
      </c>
      <c r="P14" s="34">
        <f t="shared" si="0"/>
        <v>21432.783802695583</v>
      </c>
      <c r="Q14" s="84">
        <v>21588</v>
      </c>
      <c r="R14" s="84">
        <f t="shared" si="1"/>
        <v>155.21619730441671</v>
      </c>
      <c r="S14" s="108">
        <f>T14-Q14</f>
        <v>1292</v>
      </c>
      <c r="T14" s="109">
        <v>22880</v>
      </c>
      <c r="U14" s="114">
        <f>ROUND(T14*1.028,0)</f>
        <v>23521</v>
      </c>
      <c r="V14" s="112">
        <f>Q14</f>
        <v>21588</v>
      </c>
      <c r="W14" s="115">
        <f>U14-V14</f>
        <v>1933</v>
      </c>
      <c r="X14" s="50"/>
      <c r="Y14" s="107">
        <v>13283.137896476996</v>
      </c>
      <c r="Z14" s="108">
        <v>10585.384777910067</v>
      </c>
      <c r="AA14" s="108">
        <v>775.46175347831922</v>
      </c>
      <c r="AB14" s="108">
        <v>1030.6289098078178</v>
      </c>
      <c r="AC14" s="108">
        <v>415.16627122467099</v>
      </c>
      <c r="AD14" s="108">
        <v>367.77247666606712</v>
      </c>
      <c r="AE14" s="108">
        <v>0.21128308793088188</v>
      </c>
      <c r="AF14" s="108">
        <v>0</v>
      </c>
      <c r="AG14" s="108">
        <v>55.253382670789549</v>
      </c>
      <c r="AH14" s="108">
        <v>53.259041631333865</v>
      </c>
      <c r="AI14" s="108">
        <v>11837.342715444507</v>
      </c>
      <c r="AJ14" s="109">
        <v>1445.7951810324887</v>
      </c>
      <c r="AK14" s="34">
        <f t="shared" si="2"/>
        <v>11782.089332773718</v>
      </c>
      <c r="AL14" s="76">
        <v>12052</v>
      </c>
      <c r="AM14" s="83">
        <f t="shared" si="3"/>
        <v>269.91066722628238</v>
      </c>
      <c r="AN14" s="33">
        <f>AO14-AL14</f>
        <v>681</v>
      </c>
      <c r="AO14" s="33">
        <v>12733</v>
      </c>
      <c r="AP14" s="90">
        <f>ROUND(AO14*1.028,0)</f>
        <v>13090</v>
      </c>
      <c r="AQ14" s="97">
        <f>AL14</f>
        <v>12052</v>
      </c>
      <c r="AR14" s="103">
        <f>AP14-AQ14</f>
        <v>1038</v>
      </c>
    </row>
    <row r="15" spans="1:44" x14ac:dyDescent="0.2">
      <c r="A15" s="65">
        <v>12</v>
      </c>
      <c r="B15" s="37">
        <v>33</v>
      </c>
      <c r="C15" s="72" t="s">
        <v>53</v>
      </c>
      <c r="D15" s="42">
        <v>25477.554272134206</v>
      </c>
      <c r="E15" s="39">
        <v>16706.566753556959</v>
      </c>
      <c r="F15" s="39">
        <v>4292.1946205183676</v>
      </c>
      <c r="G15" s="39">
        <v>1245.2738672863445</v>
      </c>
      <c r="H15" s="39">
        <v>1396.1498216541565</v>
      </c>
      <c r="I15" s="39">
        <v>465.74896038154583</v>
      </c>
      <c r="J15" s="39">
        <v>254.9683281272037</v>
      </c>
      <c r="K15" s="39">
        <v>1086.157803386192</v>
      </c>
      <c r="L15" s="39">
        <v>17.425317008076473</v>
      </c>
      <c r="M15" s="39">
        <v>13.068800215361026</v>
      </c>
      <c r="N15" s="39">
        <v>22836.130583193706</v>
      </c>
      <c r="O15" s="60">
        <v>2641.4236889405011</v>
      </c>
      <c r="P15" s="40">
        <f t="shared" si="0"/>
        <v>21732.547462799437</v>
      </c>
      <c r="Q15" s="78">
        <v>21588</v>
      </c>
      <c r="R15" s="78">
        <f t="shared" si="1"/>
        <v>-144.5474627994372</v>
      </c>
      <c r="S15" s="39"/>
      <c r="T15" s="60">
        <v>22880</v>
      </c>
      <c r="U15" s="89"/>
      <c r="V15" s="99"/>
      <c r="W15" s="104"/>
      <c r="X15" s="50"/>
      <c r="Y15" s="42">
        <v>14045.949884085139</v>
      </c>
      <c r="Z15" s="39">
        <v>10084.300622815241</v>
      </c>
      <c r="AA15" s="39">
        <v>1414.0369619406836</v>
      </c>
      <c r="AB15" s="39">
        <v>1009.2993510221581</v>
      </c>
      <c r="AC15" s="39">
        <v>1078.4303893140309</v>
      </c>
      <c r="AD15" s="39">
        <v>356.56426915502061</v>
      </c>
      <c r="AE15" s="39">
        <v>0.14171408638018618</v>
      </c>
      <c r="AF15" s="39">
        <v>0</v>
      </c>
      <c r="AG15" s="39">
        <v>52.931301371356305</v>
      </c>
      <c r="AH15" s="39">
        <v>50.245274380273393</v>
      </c>
      <c r="AI15" s="39">
        <v>11958.220143748953</v>
      </c>
      <c r="AJ15" s="60">
        <v>2087.729740336189</v>
      </c>
      <c r="AK15" s="40">
        <f t="shared" si="2"/>
        <v>11905.288842377597</v>
      </c>
      <c r="AL15" s="41">
        <v>12052</v>
      </c>
      <c r="AM15" s="78">
        <f t="shared" si="3"/>
        <v>146.71115762240333</v>
      </c>
      <c r="AN15" s="39"/>
      <c r="AO15" s="37">
        <v>12733</v>
      </c>
      <c r="AP15" s="89"/>
      <c r="AQ15" s="38"/>
      <c r="AR15" s="104"/>
    </row>
    <row r="16" spans="1:44" x14ac:dyDescent="0.2">
      <c r="A16" s="64">
        <v>6</v>
      </c>
      <c r="B16" s="32">
        <v>41</v>
      </c>
      <c r="C16" s="71" t="s">
        <v>54</v>
      </c>
      <c r="D16" s="107">
        <v>25103.634009894122</v>
      </c>
      <c r="E16" s="108">
        <v>18854.475215888135</v>
      </c>
      <c r="F16" s="108">
        <v>2123.5789397979056</v>
      </c>
      <c r="G16" s="108">
        <v>1598.8950020805396</v>
      </c>
      <c r="H16" s="108">
        <v>593.54981223768493</v>
      </c>
      <c r="I16" s="108">
        <v>771.33324086488835</v>
      </c>
      <c r="J16" s="108">
        <v>262.28931321630938</v>
      </c>
      <c r="K16" s="108">
        <v>888.32380394634765</v>
      </c>
      <c r="L16" s="108">
        <v>8.7023081151334889</v>
      </c>
      <c r="M16" s="108">
        <v>2.4863737471809975</v>
      </c>
      <c r="N16" s="108">
        <v>22911.189195575902</v>
      </c>
      <c r="O16" s="109">
        <v>2192.4448143182244</v>
      </c>
      <c r="P16" s="34">
        <f t="shared" si="0"/>
        <v>22014.163083514421</v>
      </c>
      <c r="Q16" s="84">
        <v>21834</v>
      </c>
      <c r="R16" s="84">
        <f t="shared" si="1"/>
        <v>-180.16308351442058</v>
      </c>
      <c r="S16" s="108">
        <f>T16-Q16</f>
        <v>1046</v>
      </c>
      <c r="T16" s="109">
        <v>22880</v>
      </c>
      <c r="U16" s="114">
        <f>ROUND(T16*1.028,0)</f>
        <v>23521</v>
      </c>
      <c r="V16" s="112">
        <f>Q16</f>
        <v>21834</v>
      </c>
      <c r="W16" s="115">
        <f>U16-V16</f>
        <v>1687</v>
      </c>
      <c r="X16" s="50"/>
      <c r="Y16" s="107">
        <v>13270.829949650806</v>
      </c>
      <c r="Z16" s="108">
        <v>10551.305650298666</v>
      </c>
      <c r="AA16" s="108">
        <v>713.11786042986307</v>
      </c>
      <c r="AB16" s="108">
        <v>1213.5419486402111</v>
      </c>
      <c r="AC16" s="108">
        <v>438.73278833486728</v>
      </c>
      <c r="AD16" s="108">
        <v>315.66599895331427</v>
      </c>
      <c r="AE16" s="108">
        <v>0</v>
      </c>
      <c r="AF16" s="108">
        <v>0</v>
      </c>
      <c r="AG16" s="108">
        <v>4.0604190352444371</v>
      </c>
      <c r="AH16" s="108">
        <v>34.405283958637867</v>
      </c>
      <c r="AI16" s="108">
        <v>11618.555212675727</v>
      </c>
      <c r="AJ16" s="109">
        <v>1652.2747369750784</v>
      </c>
      <c r="AK16" s="34">
        <f t="shared" si="2"/>
        <v>11614.494793640482</v>
      </c>
      <c r="AL16" s="77">
        <v>11346</v>
      </c>
      <c r="AM16" s="82">
        <f t="shared" si="3"/>
        <v>-268.49479364048238</v>
      </c>
      <c r="AN16" s="33">
        <f>AO16-AL16</f>
        <v>681</v>
      </c>
      <c r="AO16" s="33">
        <v>12027</v>
      </c>
      <c r="AP16" s="94">
        <f>ROUND(AO16*1.028,0)+226</f>
        <v>12590</v>
      </c>
      <c r="AQ16" s="98">
        <v>11550</v>
      </c>
      <c r="AR16" s="103">
        <f>AP16-AQ16</f>
        <v>1040</v>
      </c>
    </row>
    <row r="17" spans="1:44" x14ac:dyDescent="0.2">
      <c r="A17" s="65">
        <v>12</v>
      </c>
      <c r="B17" s="37">
        <v>41</v>
      </c>
      <c r="C17" s="72" t="s">
        <v>54</v>
      </c>
      <c r="D17" s="42">
        <v>26158.141863549023</v>
      </c>
      <c r="E17" s="39">
        <v>16749.207057995725</v>
      </c>
      <c r="F17" s="39">
        <v>4640.0773997997348</v>
      </c>
      <c r="G17" s="39">
        <v>1429.7840383210196</v>
      </c>
      <c r="H17" s="39">
        <v>1448.1083055938948</v>
      </c>
      <c r="I17" s="39">
        <v>699.68065816892647</v>
      </c>
      <c r="J17" s="39">
        <v>240.7039051717139</v>
      </c>
      <c r="K17" s="39">
        <v>939.48201672485175</v>
      </c>
      <c r="L17" s="39">
        <v>5.8049849801087925</v>
      </c>
      <c r="M17" s="39">
        <v>5.2934967930502559</v>
      </c>
      <c r="N17" s="39">
        <v>23280.249519634111</v>
      </c>
      <c r="O17" s="60">
        <v>2877.8923439149144</v>
      </c>
      <c r="P17" s="40">
        <f t="shared" si="0"/>
        <v>22334.962517929151</v>
      </c>
      <c r="Q17" s="78">
        <v>21834</v>
      </c>
      <c r="R17" s="78">
        <f t="shared" si="1"/>
        <v>-500.96251792915064</v>
      </c>
      <c r="S17" s="39"/>
      <c r="T17" s="60">
        <v>22880</v>
      </c>
      <c r="U17" s="89"/>
      <c r="V17" s="99"/>
      <c r="W17" s="104"/>
      <c r="X17" s="50"/>
      <c r="Y17" s="42">
        <v>13978.677793691013</v>
      </c>
      <c r="Z17" s="39">
        <v>9974.229738166061</v>
      </c>
      <c r="AA17" s="39">
        <v>1405.6773530167823</v>
      </c>
      <c r="AB17" s="39">
        <v>1174.4151885718481</v>
      </c>
      <c r="AC17" s="39">
        <v>1089.0070140648525</v>
      </c>
      <c r="AD17" s="39">
        <v>295.41239763504831</v>
      </c>
      <c r="AE17" s="39">
        <v>0</v>
      </c>
      <c r="AF17" s="39">
        <v>0</v>
      </c>
      <c r="AG17" s="39">
        <v>5.8710660644118819</v>
      </c>
      <c r="AH17" s="39">
        <v>34.06503617200984</v>
      </c>
      <c r="AI17" s="39">
        <v>11715.255591054312</v>
      </c>
      <c r="AJ17" s="60">
        <v>2263.4222026367006</v>
      </c>
      <c r="AK17" s="40">
        <f t="shared" si="2"/>
        <v>11709.3845249899</v>
      </c>
      <c r="AL17" s="41">
        <v>11346</v>
      </c>
      <c r="AM17" s="78">
        <f t="shared" si="3"/>
        <v>-363.38452498990046</v>
      </c>
      <c r="AN17" s="39"/>
      <c r="AO17" s="37">
        <v>12027</v>
      </c>
      <c r="AP17" s="89"/>
      <c r="AQ17" s="38"/>
      <c r="AR17" s="104"/>
    </row>
    <row r="18" spans="1:44" x14ac:dyDescent="0.2">
      <c r="A18" s="64">
        <v>6</v>
      </c>
      <c r="B18" s="32">
        <v>51</v>
      </c>
      <c r="C18" s="71" t="s">
        <v>55</v>
      </c>
      <c r="D18" s="107">
        <v>17815.199140304918</v>
      </c>
      <c r="E18" s="108">
        <v>14094.03705064536</v>
      </c>
      <c r="F18" s="108">
        <v>1478.1184688261765</v>
      </c>
      <c r="G18" s="108">
        <v>701.32312445429511</v>
      </c>
      <c r="H18" s="108">
        <v>469.78029575723093</v>
      </c>
      <c r="I18" s="108">
        <v>339.71980893909046</v>
      </c>
      <c r="J18" s="108">
        <v>654.12483752316155</v>
      </c>
      <c r="K18" s="108">
        <v>10.082453291612836</v>
      </c>
      <c r="L18" s="108">
        <v>14.076716723360711</v>
      </c>
      <c r="M18" s="108">
        <v>53.936384144631049</v>
      </c>
      <c r="N18" s="108">
        <v>16644.095720093395</v>
      </c>
      <c r="O18" s="109">
        <v>1171.1034202115261</v>
      </c>
      <c r="P18" s="34">
        <f t="shared" si="0"/>
        <v>16619.936550078422</v>
      </c>
      <c r="Q18" s="84">
        <v>16940</v>
      </c>
      <c r="R18" s="84">
        <f t="shared" si="1"/>
        <v>320.06344992157756</v>
      </c>
      <c r="S18" s="108">
        <f>T18-Q18</f>
        <v>1734</v>
      </c>
      <c r="T18" s="109">
        <v>18674</v>
      </c>
      <c r="U18" s="114">
        <f>ROUND(T18*1.028,0)</f>
        <v>19197</v>
      </c>
      <c r="V18" s="112">
        <f>Q18</f>
        <v>16940</v>
      </c>
      <c r="W18" s="115">
        <f>U18-V18</f>
        <v>2257</v>
      </c>
      <c r="X18" s="50"/>
      <c r="Y18" s="107">
        <v>11148.889349739618</v>
      </c>
      <c r="Z18" s="108">
        <v>9415.3301995483653</v>
      </c>
      <c r="AA18" s="108">
        <v>671.30973777593431</v>
      </c>
      <c r="AB18" s="108">
        <v>463.83473892806114</v>
      </c>
      <c r="AC18" s="108">
        <v>477.2685377206322</v>
      </c>
      <c r="AD18" s="108">
        <v>96.363887736762067</v>
      </c>
      <c r="AE18" s="108">
        <v>0</v>
      </c>
      <c r="AF18" s="108">
        <v>0</v>
      </c>
      <c r="AG18" s="108">
        <v>0</v>
      </c>
      <c r="AH18" s="108">
        <v>24.782248029863123</v>
      </c>
      <c r="AI18" s="108">
        <v>10207.786073090925</v>
      </c>
      <c r="AJ18" s="109">
        <v>941.10327664869328</v>
      </c>
      <c r="AK18" s="34">
        <f t="shared" si="2"/>
        <v>10207.786073090925</v>
      </c>
      <c r="AL18" s="76">
        <v>9110</v>
      </c>
      <c r="AM18" s="82">
        <f t="shared" si="3"/>
        <v>-1097.7860730909251</v>
      </c>
      <c r="AN18" s="33">
        <f>AO18-AL18</f>
        <v>776</v>
      </c>
      <c r="AO18" s="33">
        <v>9886</v>
      </c>
      <c r="AP18" s="90">
        <f>ROUND(AO18*1.028,0)</f>
        <v>10163</v>
      </c>
      <c r="AQ18" s="97">
        <f>AL18</f>
        <v>9110</v>
      </c>
      <c r="AR18" s="103">
        <f>AP18-AQ18</f>
        <v>1053</v>
      </c>
    </row>
    <row r="19" spans="1:44" x14ac:dyDescent="0.2">
      <c r="A19" s="65">
        <v>12</v>
      </c>
      <c r="B19" s="37">
        <v>51</v>
      </c>
      <c r="C19" s="72" t="s">
        <v>55</v>
      </c>
      <c r="D19" s="42">
        <v>19208.312041723442</v>
      </c>
      <c r="E19" s="39">
        <v>12914.08632632535</v>
      </c>
      <c r="F19" s="39">
        <v>3280.7329180455517</v>
      </c>
      <c r="G19" s="39">
        <v>657.25171955096994</v>
      </c>
      <c r="H19" s="39">
        <v>1319.8324248913116</v>
      </c>
      <c r="I19" s="39">
        <v>361.93202095905519</v>
      </c>
      <c r="J19" s="39">
        <v>600.32201025241693</v>
      </c>
      <c r="K19" s="39">
        <v>21.081735448705466</v>
      </c>
      <c r="L19" s="39">
        <v>9.5650022711050546</v>
      </c>
      <c r="M19" s="39">
        <v>43.507883978976054</v>
      </c>
      <c r="N19" s="39">
        <v>17231.227897281158</v>
      </c>
      <c r="O19" s="60">
        <v>1977.0841444422815</v>
      </c>
      <c r="P19" s="40">
        <f t="shared" si="0"/>
        <v>17200.581159561349</v>
      </c>
      <c r="Q19" s="78">
        <v>16940</v>
      </c>
      <c r="R19" s="78">
        <f t="shared" si="1"/>
        <v>-260.58115956134861</v>
      </c>
      <c r="S19" s="39"/>
      <c r="T19" s="60">
        <v>18674</v>
      </c>
      <c r="U19" s="89"/>
      <c r="V19" s="99"/>
      <c r="W19" s="104"/>
      <c r="X19" s="50"/>
      <c r="Y19" s="42">
        <v>9804.9303969832981</v>
      </c>
      <c r="Z19" s="39">
        <v>7816.1461069871903</v>
      </c>
      <c r="AA19" s="39">
        <v>991.84174288510303</v>
      </c>
      <c r="AB19" s="39">
        <v>272.92404883624209</v>
      </c>
      <c r="AC19" s="39">
        <v>658.84561336231877</v>
      </c>
      <c r="AD19" s="39">
        <v>19.76284092861572</v>
      </c>
      <c r="AE19" s="39">
        <v>2.2743100083751053</v>
      </c>
      <c r="AF19" s="39">
        <v>0</v>
      </c>
      <c r="AG19" s="39">
        <v>6.7799754474123919</v>
      </c>
      <c r="AH19" s="39">
        <v>36.355758528039999</v>
      </c>
      <c r="AI19" s="39">
        <v>8873.1607347847366</v>
      </c>
      <c r="AJ19" s="60">
        <v>931.76966219856081</v>
      </c>
      <c r="AK19" s="40">
        <f t="shared" si="2"/>
        <v>8866.380759337324</v>
      </c>
      <c r="AL19" s="41">
        <v>9110</v>
      </c>
      <c r="AM19" s="78">
        <f t="shared" si="3"/>
        <v>243.61924066267602</v>
      </c>
      <c r="AN19" s="39"/>
      <c r="AO19" s="37">
        <v>9886</v>
      </c>
      <c r="AP19" s="89"/>
      <c r="AQ19" s="38"/>
      <c r="AR19" s="104"/>
    </row>
    <row r="20" spans="1:44" x14ac:dyDescent="0.2">
      <c r="A20" s="64">
        <v>6</v>
      </c>
      <c r="B20" s="32">
        <v>52</v>
      </c>
      <c r="C20" s="71" t="s">
        <v>56</v>
      </c>
      <c r="D20" s="107">
        <v>23391.617448442586</v>
      </c>
      <c r="E20" s="108">
        <v>17610.540109148027</v>
      </c>
      <c r="F20" s="108">
        <v>1711.0562125041806</v>
      </c>
      <c r="G20" s="108">
        <v>1339.0108936335957</v>
      </c>
      <c r="H20" s="108">
        <v>580.94609069701471</v>
      </c>
      <c r="I20" s="108">
        <v>608.79958339154837</v>
      </c>
      <c r="J20" s="108">
        <v>969.82510065920633</v>
      </c>
      <c r="K20" s="108">
        <v>440.65531154606617</v>
      </c>
      <c r="L20" s="108">
        <v>35.577260968784003</v>
      </c>
      <c r="M20" s="108">
        <v>95.206885894162809</v>
      </c>
      <c r="N20" s="108">
        <v>21471.660464111977</v>
      </c>
      <c r="O20" s="109">
        <v>1919.9569843306103</v>
      </c>
      <c r="P20" s="34">
        <f t="shared" si="0"/>
        <v>20995.427891597126</v>
      </c>
      <c r="Q20" s="84">
        <v>20877</v>
      </c>
      <c r="R20" s="85">
        <f t="shared" si="1"/>
        <v>-118.42789159712629</v>
      </c>
      <c r="S20" s="108">
        <f>T20-Q20</f>
        <v>2423</v>
      </c>
      <c r="T20" s="109">
        <v>23300</v>
      </c>
      <c r="U20" s="114">
        <f>ROUND(T20*1.028,0)</f>
        <v>23952</v>
      </c>
      <c r="V20" s="112">
        <f>Q20</f>
        <v>20877</v>
      </c>
      <c r="W20" s="115">
        <f>U20-V20</f>
        <v>3075</v>
      </c>
      <c r="X20" s="50"/>
      <c r="Y20" s="107">
        <v>12775.098168337357</v>
      </c>
      <c r="Z20" s="108">
        <v>10408.597351284114</v>
      </c>
      <c r="AA20" s="108">
        <v>596.33667471525064</v>
      </c>
      <c r="AB20" s="108">
        <v>1009.7461037535669</v>
      </c>
      <c r="AC20" s="108">
        <v>452.6596912270432</v>
      </c>
      <c r="AD20" s="108">
        <v>114.44355015731323</v>
      </c>
      <c r="AE20" s="108">
        <v>14.619155630350477</v>
      </c>
      <c r="AF20" s="108">
        <v>0</v>
      </c>
      <c r="AG20" s="108">
        <v>128.74807931513863</v>
      </c>
      <c r="AH20" s="108">
        <v>49.947562254579154</v>
      </c>
      <c r="AI20" s="108">
        <v>11312.692373356747</v>
      </c>
      <c r="AJ20" s="109">
        <v>1462.4057949806102</v>
      </c>
      <c r="AK20" s="34">
        <f t="shared" si="2"/>
        <v>11183.944294041608</v>
      </c>
      <c r="AL20" s="76">
        <v>10000</v>
      </c>
      <c r="AM20" s="82">
        <f t="shared" si="3"/>
        <v>-1183.9442940416084</v>
      </c>
      <c r="AN20" s="33">
        <f>AO20-AL20</f>
        <v>759</v>
      </c>
      <c r="AO20" s="33">
        <v>10759</v>
      </c>
      <c r="AP20" s="90">
        <f>ROUND(AO20*1.028,0)</f>
        <v>11060</v>
      </c>
      <c r="AQ20" s="97">
        <f>AL20</f>
        <v>10000</v>
      </c>
      <c r="AR20" s="103">
        <f>AP20-AQ20</f>
        <v>1060</v>
      </c>
    </row>
    <row r="21" spans="1:44" x14ac:dyDescent="0.2">
      <c r="A21" s="66">
        <v>12</v>
      </c>
      <c r="B21" s="51">
        <v>52</v>
      </c>
      <c r="C21" s="73" t="s">
        <v>56</v>
      </c>
      <c r="D21" s="54">
        <v>24479.577697811968</v>
      </c>
      <c r="E21" s="52">
        <v>15680.548991964404</v>
      </c>
      <c r="F21" s="52">
        <v>4165.7034688322547</v>
      </c>
      <c r="G21" s="52">
        <v>1224.6884457621497</v>
      </c>
      <c r="H21" s="52">
        <v>1519.797037627638</v>
      </c>
      <c r="I21" s="52">
        <v>569.61051430100167</v>
      </c>
      <c r="J21" s="52">
        <v>860.23643008697388</v>
      </c>
      <c r="K21" s="52">
        <v>338.64698205345508</v>
      </c>
      <c r="L21" s="52">
        <v>32.192324514506922</v>
      </c>
      <c r="M21" s="52">
        <v>88.153502669584853</v>
      </c>
      <c r="N21" s="52">
        <v>21735.092214422184</v>
      </c>
      <c r="O21" s="61">
        <v>2744.485483389788</v>
      </c>
      <c r="P21" s="55">
        <f t="shared" si="0"/>
        <v>21364.252907854221</v>
      </c>
      <c r="Q21" s="80">
        <v>20877</v>
      </c>
      <c r="R21" s="80">
        <f t="shared" si="1"/>
        <v>-487.25290785422112</v>
      </c>
      <c r="S21" s="52"/>
      <c r="T21" s="61">
        <v>23300</v>
      </c>
      <c r="U21" s="91"/>
      <c r="V21" s="99"/>
      <c r="W21" s="104"/>
      <c r="X21" s="50"/>
      <c r="Y21" s="54">
        <v>11519.948210590586</v>
      </c>
      <c r="Z21" s="52">
        <v>8710.4375272311008</v>
      </c>
      <c r="AA21" s="52">
        <v>1147.1351192547625</v>
      </c>
      <c r="AB21" s="52">
        <v>619.03800932863123</v>
      </c>
      <c r="AC21" s="52">
        <v>787.56844896060409</v>
      </c>
      <c r="AD21" s="52">
        <v>143.12863521432695</v>
      </c>
      <c r="AE21" s="52">
        <v>2.4168656803877511</v>
      </c>
      <c r="AF21" s="52">
        <v>0</v>
      </c>
      <c r="AG21" s="52">
        <v>47.485849795564981</v>
      </c>
      <c r="AH21" s="52">
        <v>62.737755125226116</v>
      </c>
      <c r="AI21" s="52">
        <v>10113.34175230137</v>
      </c>
      <c r="AJ21" s="61">
        <v>1406.6064582892354</v>
      </c>
      <c r="AK21" s="55">
        <f t="shared" si="2"/>
        <v>10065.855902505806</v>
      </c>
      <c r="AL21" s="53">
        <v>10000</v>
      </c>
      <c r="AM21" s="78">
        <f t="shared" si="3"/>
        <v>-65.855902505805716</v>
      </c>
      <c r="AN21" s="39"/>
      <c r="AO21" s="51">
        <v>10759</v>
      </c>
      <c r="AP21" s="91"/>
      <c r="AQ21" s="38"/>
      <c r="AR21" s="104"/>
    </row>
    <row r="22" spans="1:44" x14ac:dyDescent="0.2">
      <c r="A22" s="64">
        <v>6</v>
      </c>
      <c r="B22" s="32">
        <v>55</v>
      </c>
      <c r="C22" s="71" t="s">
        <v>57</v>
      </c>
      <c r="D22" s="107">
        <v>22180.353609613532</v>
      </c>
      <c r="E22" s="108">
        <v>18124.988654722358</v>
      </c>
      <c r="F22" s="108">
        <v>1440.1786200511899</v>
      </c>
      <c r="G22" s="108">
        <v>666.24916044945462</v>
      </c>
      <c r="H22" s="108">
        <v>443.82726134073954</v>
      </c>
      <c r="I22" s="108">
        <v>331.41825046742548</v>
      </c>
      <c r="J22" s="108">
        <v>971.70033945070713</v>
      </c>
      <c r="K22" s="108">
        <v>0</v>
      </c>
      <c r="L22" s="108">
        <v>0</v>
      </c>
      <c r="M22" s="108">
        <v>201.99132313165967</v>
      </c>
      <c r="N22" s="108">
        <v>21070.27718782334</v>
      </c>
      <c r="O22" s="109">
        <v>1110.0764217901942</v>
      </c>
      <c r="P22" s="34">
        <f t="shared" si="0"/>
        <v>21070.27718782334</v>
      </c>
      <c r="Q22" s="84">
        <v>21215</v>
      </c>
      <c r="R22" s="84">
        <f t="shared" si="1"/>
        <v>144.72281217666023</v>
      </c>
      <c r="S22" s="108">
        <f>T22-Q22</f>
        <v>1000</v>
      </c>
      <c r="T22" s="109">
        <v>22215</v>
      </c>
      <c r="U22" s="114">
        <f>ROUND(T22*1.028,0)</f>
        <v>22837</v>
      </c>
      <c r="V22" s="112">
        <f>Q22</f>
        <v>21215</v>
      </c>
      <c r="W22" s="115">
        <f>U22-V22</f>
        <v>1622</v>
      </c>
      <c r="X22" s="50"/>
      <c r="Y22" s="107">
        <v>16441.5</v>
      </c>
      <c r="Z22" s="108">
        <v>14815.5</v>
      </c>
      <c r="AA22" s="108">
        <v>169.66666666666666</v>
      </c>
      <c r="AB22" s="108">
        <v>735.16666666666674</v>
      </c>
      <c r="AC22" s="108">
        <v>41.666666666666664</v>
      </c>
      <c r="AD22" s="108">
        <v>0</v>
      </c>
      <c r="AE22" s="108">
        <v>679.5</v>
      </c>
      <c r="AF22" s="108">
        <v>0</v>
      </c>
      <c r="AG22" s="108">
        <v>0</v>
      </c>
      <c r="AH22" s="108">
        <v>0</v>
      </c>
      <c r="AI22" s="108">
        <v>15664.666666666666</v>
      </c>
      <c r="AJ22" s="109">
        <v>776.83333333333337</v>
      </c>
      <c r="AK22" s="34">
        <f t="shared" si="2"/>
        <v>15664.666666666666</v>
      </c>
      <c r="AL22" s="35"/>
      <c r="AM22" s="33"/>
      <c r="AN22" s="33">
        <f>AO22-AL22</f>
        <v>0</v>
      </c>
      <c r="AO22" s="33"/>
      <c r="AP22" s="90">
        <f>ROUND(AO22*1.028,0)</f>
        <v>0</v>
      </c>
      <c r="AQ22" s="58"/>
      <c r="AR22" s="103">
        <f>AP22-AQ22</f>
        <v>0</v>
      </c>
    </row>
    <row r="23" spans="1:44" x14ac:dyDescent="0.2">
      <c r="A23" s="65">
        <v>12</v>
      </c>
      <c r="B23" s="37">
        <v>55</v>
      </c>
      <c r="C23" s="72" t="s">
        <v>57</v>
      </c>
      <c r="D23" s="42">
        <v>22568.119781631343</v>
      </c>
      <c r="E23" s="39">
        <v>15881.913223435382</v>
      </c>
      <c r="F23" s="39">
        <v>3939.0119888674799</v>
      </c>
      <c r="G23" s="39">
        <v>546.32751730535938</v>
      </c>
      <c r="H23" s="39">
        <v>888.05930207664312</v>
      </c>
      <c r="I23" s="39">
        <v>292.59437665025337</v>
      </c>
      <c r="J23" s="39">
        <v>852.0124170413186</v>
      </c>
      <c r="K23" s="39">
        <v>0</v>
      </c>
      <c r="L23" s="39">
        <v>0</v>
      </c>
      <c r="M23" s="39">
        <v>168.20095625490617</v>
      </c>
      <c r="N23" s="39">
        <v>21133.732962249342</v>
      </c>
      <c r="O23" s="60">
        <v>1434.3868193820026</v>
      </c>
      <c r="P23" s="40">
        <f t="shared" si="0"/>
        <v>21133.732962249342</v>
      </c>
      <c r="Q23" s="78">
        <v>21215</v>
      </c>
      <c r="R23" s="78">
        <f t="shared" si="1"/>
        <v>81.267037750658346</v>
      </c>
      <c r="S23" s="39"/>
      <c r="T23" s="60">
        <v>22215</v>
      </c>
      <c r="U23" s="89"/>
      <c r="V23" s="99"/>
      <c r="W23" s="104"/>
      <c r="X23" s="50"/>
      <c r="Y23" s="42">
        <v>16350.83333333333</v>
      </c>
      <c r="Z23" s="39">
        <v>13010.333333333334</v>
      </c>
      <c r="AA23" s="39">
        <v>1621.6666666666667</v>
      </c>
      <c r="AB23" s="39">
        <v>669.91666666666663</v>
      </c>
      <c r="AC23" s="39">
        <v>455.83333333333331</v>
      </c>
      <c r="AD23" s="39">
        <v>0</v>
      </c>
      <c r="AE23" s="39">
        <v>593.08333333333337</v>
      </c>
      <c r="AF23" s="39">
        <v>0</v>
      </c>
      <c r="AG23" s="39">
        <v>0</v>
      </c>
      <c r="AH23" s="39">
        <v>0</v>
      </c>
      <c r="AI23" s="39">
        <v>15225.083333333334</v>
      </c>
      <c r="AJ23" s="60">
        <v>1125.75</v>
      </c>
      <c r="AK23" s="40">
        <f t="shared" si="2"/>
        <v>15225.083333333334</v>
      </c>
      <c r="AL23" s="41"/>
      <c r="AM23" s="39"/>
      <c r="AN23" s="39"/>
      <c r="AO23" s="37"/>
      <c r="AP23" s="89"/>
      <c r="AQ23" s="38"/>
      <c r="AR23" s="104"/>
    </row>
    <row r="24" spans="1:44" x14ac:dyDescent="0.2">
      <c r="A24" s="67">
        <v>6</v>
      </c>
      <c r="B24" s="56">
        <v>56</v>
      </c>
      <c r="C24" s="74" t="s">
        <v>58</v>
      </c>
      <c r="D24" s="116">
        <v>21043.302096502823</v>
      </c>
      <c r="E24" s="117">
        <v>16196.059366062844</v>
      </c>
      <c r="F24" s="117">
        <v>1767.678887955966</v>
      </c>
      <c r="G24" s="117">
        <v>912.53928731128417</v>
      </c>
      <c r="H24" s="117">
        <v>511.17738080302132</v>
      </c>
      <c r="I24" s="117">
        <v>471.33353278580415</v>
      </c>
      <c r="J24" s="117">
        <v>729.1330894866029</v>
      </c>
      <c r="K24" s="117">
        <v>335.45894978623198</v>
      </c>
      <c r="L24" s="117">
        <v>0.58227253571646864</v>
      </c>
      <c r="M24" s="117">
        <v>119.33932977535862</v>
      </c>
      <c r="N24" s="117">
        <v>19619.585428388524</v>
      </c>
      <c r="O24" s="110">
        <v>1423.7166681143055</v>
      </c>
      <c r="P24" s="57">
        <f t="shared" si="0"/>
        <v>19283.544206066574</v>
      </c>
      <c r="Q24" s="81"/>
      <c r="R24" s="81"/>
      <c r="S24" s="117"/>
      <c r="T24" s="110"/>
      <c r="U24" s="111"/>
      <c r="V24" s="112"/>
      <c r="W24" s="115"/>
      <c r="X24" s="50"/>
      <c r="Y24" s="116">
        <v>13615.664896269702</v>
      </c>
      <c r="Z24" s="117">
        <v>10751.231173947737</v>
      </c>
      <c r="AA24" s="117">
        <v>594.52299022541388</v>
      </c>
      <c r="AB24" s="117">
        <v>1445.884450428885</v>
      </c>
      <c r="AC24" s="117">
        <v>464.7229702772791</v>
      </c>
      <c r="AD24" s="117">
        <v>268.67020746060246</v>
      </c>
      <c r="AE24" s="117">
        <v>11.470177538400161</v>
      </c>
      <c r="AF24" s="117">
        <v>0</v>
      </c>
      <c r="AG24" s="117">
        <v>52.123852982246156</v>
      </c>
      <c r="AH24" s="117">
        <v>27.039073409136243</v>
      </c>
      <c r="AI24" s="117">
        <v>11705.057475563535</v>
      </c>
      <c r="AJ24" s="110">
        <v>1910.607420706164</v>
      </c>
      <c r="AK24" s="57">
        <f t="shared" si="2"/>
        <v>11652.933622581289</v>
      </c>
      <c r="AL24" s="47"/>
      <c r="AM24" s="33"/>
      <c r="AN24" s="33">
        <f>AO24-AL24</f>
        <v>0</v>
      </c>
      <c r="AO24" s="36"/>
      <c r="AP24" s="88"/>
      <c r="AQ24" s="58"/>
      <c r="AR24" s="103"/>
    </row>
    <row r="25" spans="1:44" x14ac:dyDescent="0.2">
      <c r="A25" s="65">
        <v>12</v>
      </c>
      <c r="B25" s="37">
        <v>56</v>
      </c>
      <c r="C25" s="72" t="s">
        <v>58</v>
      </c>
      <c r="D25" s="42">
        <v>22223.514253811194</v>
      </c>
      <c r="E25" s="39">
        <v>14534.436795151491</v>
      </c>
      <c r="F25" s="39">
        <v>4221.712870282081</v>
      </c>
      <c r="G25" s="39">
        <v>890.68098121735238</v>
      </c>
      <c r="H25" s="39">
        <v>1086.1893374736032</v>
      </c>
      <c r="I25" s="39">
        <v>449.92445005799362</v>
      </c>
      <c r="J25" s="39">
        <v>674.24079796714079</v>
      </c>
      <c r="K25" s="39">
        <v>249.45500867825879</v>
      </c>
      <c r="L25" s="39">
        <v>5.1341510699302919</v>
      </c>
      <c r="M25" s="39">
        <v>111.7398619133439</v>
      </c>
      <c r="N25" s="39">
        <v>20246.643935120243</v>
      </c>
      <c r="O25" s="60">
        <v>1976.8703186909556</v>
      </c>
      <c r="P25" s="40">
        <f t="shared" si="0"/>
        <v>19992.054775372053</v>
      </c>
      <c r="Q25" s="78"/>
      <c r="R25" s="78"/>
      <c r="S25" s="39"/>
      <c r="T25" s="60"/>
      <c r="U25" s="89"/>
      <c r="V25" s="99"/>
      <c r="W25" s="104"/>
      <c r="X25" s="50"/>
      <c r="Y25" s="42">
        <v>14368.100148573445</v>
      </c>
      <c r="Z25" s="39">
        <v>10141.426493918561</v>
      </c>
      <c r="AA25" s="39">
        <v>1395.5358716728363</v>
      </c>
      <c r="AB25" s="39">
        <v>1431.9395129812897</v>
      </c>
      <c r="AC25" s="39">
        <v>1040.8104807232255</v>
      </c>
      <c r="AD25" s="39">
        <v>250.05036387902595</v>
      </c>
      <c r="AE25" s="39">
        <v>10.651960413991086</v>
      </c>
      <c r="AF25" s="39">
        <v>0</v>
      </c>
      <c r="AG25" s="39">
        <v>75.640250812117557</v>
      </c>
      <c r="AH25" s="39">
        <v>22.045214172395561</v>
      </c>
      <c r="AI25" s="39">
        <v>11895.350154868927</v>
      </c>
      <c r="AJ25" s="60">
        <v>2472.749993704515</v>
      </c>
      <c r="AK25" s="40">
        <f t="shared" si="2"/>
        <v>11819.70990405681</v>
      </c>
      <c r="AL25" s="41"/>
      <c r="AM25" s="39"/>
      <c r="AN25" s="39"/>
      <c r="AO25" s="37"/>
      <c r="AP25" s="89"/>
      <c r="AQ25" s="38"/>
      <c r="AR25" s="104"/>
    </row>
    <row r="26" spans="1:44" x14ac:dyDescent="0.2">
      <c r="A26" s="64">
        <v>6</v>
      </c>
      <c r="B26" s="32">
        <v>57</v>
      </c>
      <c r="C26" s="71" t="s">
        <v>65</v>
      </c>
      <c r="D26" s="107">
        <v>18153.756433393486</v>
      </c>
      <c r="E26" s="108">
        <v>14326.061092172984</v>
      </c>
      <c r="F26" s="108">
        <v>1442.2364815186147</v>
      </c>
      <c r="G26" s="108">
        <v>601.99184546487527</v>
      </c>
      <c r="H26" s="108">
        <v>188.75743600026738</v>
      </c>
      <c r="I26" s="108">
        <v>446.48753425573159</v>
      </c>
      <c r="J26" s="108">
        <v>437.43399505380654</v>
      </c>
      <c r="K26" s="108">
        <v>149.67248178597686</v>
      </c>
      <c r="L26" s="108">
        <v>1.2365483590669071</v>
      </c>
      <c r="M26" s="108">
        <v>559.87901878216678</v>
      </c>
      <c r="N26" s="108">
        <v>17363.007151928341</v>
      </c>
      <c r="O26" s="109">
        <v>790.74928146514264</v>
      </c>
      <c r="P26" s="34">
        <f t="shared" si="0"/>
        <v>17212.0981217833</v>
      </c>
      <c r="Q26" s="84">
        <v>17435</v>
      </c>
      <c r="R26" s="84">
        <f t="shared" si="1"/>
        <v>222.90187821670042</v>
      </c>
      <c r="S26" s="108">
        <f>T26-Q26</f>
        <v>1081</v>
      </c>
      <c r="T26" s="109">
        <v>18516</v>
      </c>
      <c r="U26" s="114">
        <f>ROUND(T26*1.028,0)</f>
        <v>19034</v>
      </c>
      <c r="V26" s="112">
        <f>Q26</f>
        <v>17435</v>
      </c>
      <c r="W26" s="115">
        <f>U26-V26</f>
        <v>1599</v>
      </c>
      <c r="X26" s="50"/>
      <c r="Y26" s="107">
        <v>11744.493937144271</v>
      </c>
      <c r="Z26" s="108">
        <v>9312.0428399601751</v>
      </c>
      <c r="AA26" s="108">
        <v>752.70339485391003</v>
      </c>
      <c r="AB26" s="108">
        <v>481.71935337212165</v>
      </c>
      <c r="AC26" s="108">
        <v>347.51356733021407</v>
      </c>
      <c r="AD26" s="108">
        <v>273.64859032129965</v>
      </c>
      <c r="AE26" s="108">
        <v>103.4196002601244</v>
      </c>
      <c r="AF26" s="108">
        <v>0</v>
      </c>
      <c r="AG26" s="108">
        <v>95.112308143851095</v>
      </c>
      <c r="AH26" s="108">
        <v>378.3342829025741</v>
      </c>
      <c r="AI26" s="108">
        <v>10915.261016441933</v>
      </c>
      <c r="AJ26" s="109">
        <v>829.23292070233572</v>
      </c>
      <c r="AK26" s="34">
        <f t="shared" si="2"/>
        <v>10820.148708298082</v>
      </c>
      <c r="AL26" s="77">
        <v>10211</v>
      </c>
      <c r="AM26" s="82">
        <f t="shared" si="3"/>
        <v>-609.14870829808206</v>
      </c>
      <c r="AN26" s="33">
        <f>AO26-AL26</f>
        <v>660</v>
      </c>
      <c r="AO26" s="33">
        <v>10871</v>
      </c>
      <c r="AP26" s="94">
        <f>ROUND(AO26*1.028,0)+200</f>
        <v>11375</v>
      </c>
      <c r="AQ26" s="98">
        <f>AL26+200</f>
        <v>10411</v>
      </c>
      <c r="AR26" s="103">
        <f>AP26-AQ26</f>
        <v>964</v>
      </c>
    </row>
    <row r="27" spans="1:44" x14ac:dyDescent="0.2">
      <c r="A27" s="65">
        <v>12</v>
      </c>
      <c r="B27" s="37">
        <v>57</v>
      </c>
      <c r="C27" s="72" t="s">
        <v>65</v>
      </c>
      <c r="D27" s="42">
        <v>18757.143162667351</v>
      </c>
      <c r="E27" s="39">
        <v>12711.425495815332</v>
      </c>
      <c r="F27" s="39">
        <v>3365.18528023725</v>
      </c>
      <c r="G27" s="39">
        <v>544.87467385260265</v>
      </c>
      <c r="H27" s="39">
        <v>699.03189472033296</v>
      </c>
      <c r="I27" s="39">
        <v>413.2840013117185</v>
      </c>
      <c r="J27" s="39">
        <v>388.67502174315985</v>
      </c>
      <c r="K27" s="39">
        <v>117.47187647033662</v>
      </c>
      <c r="L27" s="39">
        <v>3.4610833083821668</v>
      </c>
      <c r="M27" s="39">
        <v>513.73383520823518</v>
      </c>
      <c r="N27" s="39">
        <v>17513.236594094415</v>
      </c>
      <c r="O27" s="60">
        <v>1243.9065685729356</v>
      </c>
      <c r="P27" s="40">
        <f t="shared" si="0"/>
        <v>17392.303634315696</v>
      </c>
      <c r="Q27" s="78">
        <v>17435</v>
      </c>
      <c r="R27" s="78">
        <f t="shared" si="1"/>
        <v>42.696365684303601</v>
      </c>
      <c r="S27" s="39"/>
      <c r="T27" s="60">
        <v>18516</v>
      </c>
      <c r="U27" s="89"/>
      <c r="V27" s="99"/>
      <c r="W27" s="104"/>
      <c r="X27" s="50"/>
      <c r="Y27" s="42">
        <v>12207.17167773005</v>
      </c>
      <c r="Z27" s="39">
        <v>9042.6737602499015</v>
      </c>
      <c r="AA27" s="39">
        <v>1198.7163217493162</v>
      </c>
      <c r="AB27" s="39">
        <v>510.44839255499141</v>
      </c>
      <c r="AC27" s="39">
        <v>674.40941038656774</v>
      </c>
      <c r="AD27" s="39">
        <v>281.82025250553158</v>
      </c>
      <c r="AE27" s="39">
        <v>96.693999739685012</v>
      </c>
      <c r="AF27" s="39">
        <v>0</v>
      </c>
      <c r="AG27" s="39">
        <v>80.798516204607552</v>
      </c>
      <c r="AH27" s="39">
        <v>321.61102433945069</v>
      </c>
      <c r="AI27" s="39">
        <v>11022.313874788493</v>
      </c>
      <c r="AJ27" s="60">
        <v>1184.8578029415592</v>
      </c>
      <c r="AK27" s="40">
        <f t="shared" si="2"/>
        <v>10941.515358583885</v>
      </c>
      <c r="AL27" s="41">
        <v>10211</v>
      </c>
      <c r="AM27" s="78">
        <f t="shared" si="3"/>
        <v>-730.51535858388525</v>
      </c>
      <c r="AN27" s="39"/>
      <c r="AO27" s="37">
        <v>10871</v>
      </c>
      <c r="AP27" s="89"/>
      <c r="AQ27" s="38"/>
      <c r="AR27" s="104"/>
    </row>
    <row r="28" spans="1:44" x14ac:dyDescent="0.2">
      <c r="A28" s="64">
        <v>6</v>
      </c>
      <c r="B28" s="32">
        <v>81</v>
      </c>
      <c r="C28" s="71" t="s">
        <v>59</v>
      </c>
      <c r="D28" s="107">
        <v>16859.887296088706</v>
      </c>
      <c r="E28" s="108">
        <v>14663.136907190241</v>
      </c>
      <c r="F28" s="108">
        <v>928.93121508462229</v>
      </c>
      <c r="G28" s="108">
        <v>454.48257051068936</v>
      </c>
      <c r="H28" s="108">
        <v>410.59030029484745</v>
      </c>
      <c r="I28" s="108">
        <v>190.78426610008151</v>
      </c>
      <c r="J28" s="108">
        <v>49.385190652602645</v>
      </c>
      <c r="K28" s="108">
        <v>97.815330027205221</v>
      </c>
      <c r="L28" s="108">
        <v>18.877787236584684</v>
      </c>
      <c r="M28" s="108">
        <v>45.883728991819567</v>
      </c>
      <c r="N28" s="108">
        <v>15994.814425283157</v>
      </c>
      <c r="O28" s="109">
        <v>865.07287080553681</v>
      </c>
      <c r="P28" s="34">
        <f t="shared" si="0"/>
        <v>15878.121308019367</v>
      </c>
      <c r="Q28" s="84">
        <v>15834</v>
      </c>
      <c r="R28" s="85">
        <f t="shared" si="1"/>
        <v>-44.121308019366552</v>
      </c>
      <c r="S28" s="108">
        <f>T28-Q28</f>
        <v>1345</v>
      </c>
      <c r="T28" s="109">
        <v>17179</v>
      </c>
      <c r="U28" s="114">
        <f>ROUND(T28*1.028,0)</f>
        <v>17660</v>
      </c>
      <c r="V28" s="112">
        <f>Q28</f>
        <v>15834</v>
      </c>
      <c r="W28" s="115">
        <f>U28-V28</f>
        <v>1826</v>
      </c>
      <c r="X28" s="50"/>
      <c r="Y28" s="107">
        <v>13096.115057441028</v>
      </c>
      <c r="Z28" s="108">
        <v>10770.718232044199</v>
      </c>
      <c r="AA28" s="108">
        <v>711.69867578707363</v>
      </c>
      <c r="AB28" s="108">
        <v>1460.2297640971676</v>
      </c>
      <c r="AC28" s="108">
        <v>153.46838551258443</v>
      </c>
      <c r="AD28" s="108">
        <v>0</v>
      </c>
      <c r="AE28" s="108">
        <v>0</v>
      </c>
      <c r="AF28" s="108">
        <v>0</v>
      </c>
      <c r="AG28" s="108">
        <v>0</v>
      </c>
      <c r="AH28" s="108">
        <v>0</v>
      </c>
      <c r="AI28" s="108">
        <v>11482.416907831273</v>
      </c>
      <c r="AJ28" s="109">
        <v>1613.6981496097521</v>
      </c>
      <c r="AK28" s="34">
        <f t="shared" si="2"/>
        <v>11482.416907831273</v>
      </c>
      <c r="AL28" s="35"/>
      <c r="AM28" s="35"/>
      <c r="AN28" s="35"/>
      <c r="AO28" s="33"/>
      <c r="AP28" s="90">
        <f>ROUND(AO28*1.028,0)</f>
        <v>0</v>
      </c>
      <c r="AQ28" s="58"/>
      <c r="AR28" s="103">
        <f>AP28-AQ28</f>
        <v>0</v>
      </c>
    </row>
    <row r="29" spans="1:44" x14ac:dyDescent="0.2">
      <c r="A29" s="65">
        <v>12</v>
      </c>
      <c r="B29" s="37">
        <v>81</v>
      </c>
      <c r="C29" s="72" t="s">
        <v>59</v>
      </c>
      <c r="D29" s="42">
        <v>17657.741494689017</v>
      </c>
      <c r="E29" s="39">
        <v>12908.346280055755</v>
      </c>
      <c r="F29" s="39">
        <v>3028.7772163498162</v>
      </c>
      <c r="G29" s="39">
        <v>401.75534969863605</v>
      </c>
      <c r="H29" s="39">
        <v>960.75509641073313</v>
      </c>
      <c r="I29" s="39">
        <v>174.89328028807071</v>
      </c>
      <c r="J29" s="39">
        <v>40.796493656509355</v>
      </c>
      <c r="K29" s="39">
        <v>86.579895393709506</v>
      </c>
      <c r="L29" s="39">
        <v>17.002958789896887</v>
      </c>
      <c r="M29" s="39">
        <v>38.834924045895143</v>
      </c>
      <c r="N29" s="39">
        <v>16295.231048579653</v>
      </c>
      <c r="O29" s="60">
        <v>1362.5104461093692</v>
      </c>
      <c r="P29" s="40">
        <f t="shared" si="0"/>
        <v>16191.648194396046</v>
      </c>
      <c r="Q29" s="78">
        <v>15834</v>
      </c>
      <c r="R29" s="78">
        <f t="shared" si="1"/>
        <v>-357.64819439604616</v>
      </c>
      <c r="S29" s="39"/>
      <c r="T29" s="60">
        <v>17179</v>
      </c>
      <c r="U29" s="89"/>
      <c r="V29" s="99"/>
      <c r="W29" s="104"/>
      <c r="X29" s="50"/>
      <c r="Y29" s="42">
        <v>14365.956474790266</v>
      </c>
      <c r="Z29" s="39">
        <v>10362.260154497884</v>
      </c>
      <c r="AA29" s="39">
        <v>1513.0201844006976</v>
      </c>
      <c r="AB29" s="39">
        <v>1567.5928233241964</v>
      </c>
      <c r="AC29" s="39">
        <v>832.66882631447811</v>
      </c>
      <c r="AD29" s="39">
        <v>0</v>
      </c>
      <c r="AE29" s="39">
        <v>0</v>
      </c>
      <c r="AF29" s="39">
        <v>0</v>
      </c>
      <c r="AG29" s="39">
        <v>90.414486253011049</v>
      </c>
      <c r="AH29" s="39">
        <v>0</v>
      </c>
      <c r="AI29" s="39">
        <v>11965.694825151591</v>
      </c>
      <c r="AJ29" s="60">
        <v>2400.2616496386745</v>
      </c>
      <c r="AK29" s="40">
        <f t="shared" si="2"/>
        <v>11875.280338898581</v>
      </c>
      <c r="AL29" s="41"/>
      <c r="AM29" s="41"/>
      <c r="AN29" s="41"/>
      <c r="AO29" s="37"/>
      <c r="AP29" s="89"/>
      <c r="AQ29" s="38"/>
      <c r="AR29" s="104"/>
    </row>
    <row r="30" spans="1:44" x14ac:dyDescent="0.2">
      <c r="A30" s="64">
        <v>6</v>
      </c>
      <c r="B30" s="32">
        <v>83</v>
      </c>
      <c r="C30" s="71" t="s">
        <v>60</v>
      </c>
      <c r="D30" s="107">
        <v>20950.842821090751</v>
      </c>
      <c r="E30" s="108">
        <v>15259.887495424686</v>
      </c>
      <c r="F30" s="108">
        <v>1844.5664528309158</v>
      </c>
      <c r="G30" s="108">
        <v>1216.0145639484485</v>
      </c>
      <c r="H30" s="108">
        <v>515.48093779498743</v>
      </c>
      <c r="I30" s="108">
        <v>1703.4945770482964</v>
      </c>
      <c r="J30" s="108">
        <v>1.2310004045541236</v>
      </c>
      <c r="K30" s="108">
        <v>7.0199772679111518</v>
      </c>
      <c r="L30" s="108">
        <v>81.155483634822474</v>
      </c>
      <c r="M30" s="108">
        <v>321.99233273613447</v>
      </c>
      <c r="N30" s="108">
        <v>19219.347319347322</v>
      </c>
      <c r="O30" s="109">
        <v>1731.4955017434359</v>
      </c>
      <c r="P30" s="34">
        <f t="shared" si="0"/>
        <v>19131.171858444588</v>
      </c>
      <c r="Q30" s="84">
        <v>19342</v>
      </c>
      <c r="R30" s="84">
        <f t="shared" si="1"/>
        <v>210.828141555412</v>
      </c>
      <c r="S30" s="108">
        <f>T30-Q30</f>
        <v>1280</v>
      </c>
      <c r="T30" s="109">
        <v>20622</v>
      </c>
      <c r="U30" s="114">
        <f>ROUND(T30*1.028,0)</f>
        <v>21199</v>
      </c>
      <c r="V30" s="112">
        <f>Q30</f>
        <v>19342</v>
      </c>
      <c r="W30" s="115">
        <f>U30-V30</f>
        <v>1857</v>
      </c>
      <c r="X30" s="50"/>
      <c r="Y30" s="107">
        <v>11741.831743702618</v>
      </c>
      <c r="Z30" s="108">
        <v>10194.766446563954</v>
      </c>
      <c r="AA30" s="108">
        <v>487.37670172006199</v>
      </c>
      <c r="AB30" s="108">
        <v>688.55058286459609</v>
      </c>
      <c r="AC30" s="108">
        <v>88.558734816988704</v>
      </c>
      <c r="AD30" s="108">
        <v>213.63414037662019</v>
      </c>
      <c r="AE30" s="108">
        <v>0</v>
      </c>
      <c r="AF30" s="108">
        <v>0</v>
      </c>
      <c r="AG30" s="108">
        <v>22.992581723322736</v>
      </c>
      <c r="AH30" s="108">
        <v>45.952555637075093</v>
      </c>
      <c r="AI30" s="108">
        <v>10964.722426021035</v>
      </c>
      <c r="AJ30" s="109">
        <v>777.1093176815848</v>
      </c>
      <c r="AK30" s="34">
        <f t="shared" si="2"/>
        <v>10941.729844297712</v>
      </c>
      <c r="AL30" s="76">
        <v>11005</v>
      </c>
      <c r="AM30" s="83">
        <f t="shared" ref="AM30:AM39" si="4">AL30-AK30</f>
        <v>63.270155702288321</v>
      </c>
      <c r="AN30" s="33">
        <f>AO30-AL30</f>
        <v>645</v>
      </c>
      <c r="AO30" s="33">
        <v>11650</v>
      </c>
      <c r="AP30" s="90">
        <f>ROUND(AO30*1.028,0)</f>
        <v>11976</v>
      </c>
      <c r="AQ30" s="97">
        <f>AL30</f>
        <v>11005</v>
      </c>
      <c r="AR30" s="103">
        <f>AP30-AQ30</f>
        <v>971</v>
      </c>
    </row>
    <row r="31" spans="1:44" x14ac:dyDescent="0.2">
      <c r="A31" s="65">
        <v>12</v>
      </c>
      <c r="B31" s="37">
        <v>83</v>
      </c>
      <c r="C31" s="72" t="s">
        <v>60</v>
      </c>
      <c r="D31" s="42">
        <v>21510.806145958657</v>
      </c>
      <c r="E31" s="39">
        <v>13974.14250666415</v>
      </c>
      <c r="F31" s="39">
        <v>3418.265866182287</v>
      </c>
      <c r="G31" s="39">
        <v>1129.0761403757087</v>
      </c>
      <c r="H31" s="39">
        <v>1007.116290407555</v>
      </c>
      <c r="I31" s="39">
        <v>1554.7983848772933</v>
      </c>
      <c r="J31" s="39">
        <v>0.62808143237951453</v>
      </c>
      <c r="K31" s="39">
        <v>27.460624503628917</v>
      </c>
      <c r="L31" s="39">
        <v>91.382408215580355</v>
      </c>
      <c r="M31" s="39">
        <v>307.93584330007155</v>
      </c>
      <c r="N31" s="39">
        <v>19374.61371517539</v>
      </c>
      <c r="O31" s="60">
        <v>2136.1924307832637</v>
      </c>
      <c r="P31" s="40">
        <f t="shared" si="0"/>
        <v>19255.770682456179</v>
      </c>
      <c r="Q31" s="78">
        <v>19342</v>
      </c>
      <c r="R31" s="78">
        <f t="shared" si="1"/>
        <v>86.229317543820798</v>
      </c>
      <c r="S31" s="39"/>
      <c r="T31" s="60">
        <v>20622</v>
      </c>
      <c r="U31" s="89"/>
      <c r="V31" s="99"/>
      <c r="W31" s="104"/>
      <c r="X31" s="50"/>
      <c r="Y31" s="42">
        <v>12160.22186741177</v>
      </c>
      <c r="Z31" s="39">
        <v>9488.5490470012955</v>
      </c>
      <c r="AA31" s="39">
        <v>1102.6905997405452</v>
      </c>
      <c r="AB31" s="39">
        <v>650.40914080431105</v>
      </c>
      <c r="AC31" s="39">
        <v>649.11602301832818</v>
      </c>
      <c r="AD31" s="39">
        <v>190.55608222732269</v>
      </c>
      <c r="AE31" s="39">
        <v>0</v>
      </c>
      <c r="AF31" s="39">
        <v>0</v>
      </c>
      <c r="AG31" s="39">
        <v>36.136613112463834</v>
      </c>
      <c r="AH31" s="39">
        <v>42.764361507500922</v>
      </c>
      <c r="AI31" s="39">
        <v>10860.696703589127</v>
      </c>
      <c r="AJ31" s="60">
        <v>1299.5251638226391</v>
      </c>
      <c r="AK31" s="40">
        <f t="shared" si="2"/>
        <v>10824.560090476663</v>
      </c>
      <c r="AL31" s="41">
        <v>11005</v>
      </c>
      <c r="AM31" s="78">
        <f t="shared" si="4"/>
        <v>180.43990952333661</v>
      </c>
      <c r="AN31" s="39"/>
      <c r="AO31" s="37">
        <v>11650</v>
      </c>
      <c r="AP31" s="89"/>
      <c r="AQ31" s="38"/>
      <c r="AR31" s="104"/>
    </row>
    <row r="32" spans="1:44" x14ac:dyDescent="0.2">
      <c r="A32" s="64">
        <v>6</v>
      </c>
      <c r="B32" s="32">
        <v>84</v>
      </c>
      <c r="C32" s="71" t="s">
        <v>61</v>
      </c>
      <c r="D32" s="107">
        <v>18309.587650479432</v>
      </c>
      <c r="E32" s="108">
        <v>14915.091529014529</v>
      </c>
      <c r="F32" s="108">
        <v>1217.0324516976177</v>
      </c>
      <c r="G32" s="108">
        <v>1000.5167702046116</v>
      </c>
      <c r="H32" s="108">
        <v>287.38676111975457</v>
      </c>
      <c r="I32" s="108">
        <v>450.85349840555233</v>
      </c>
      <c r="J32" s="108">
        <v>68.052751019747603</v>
      </c>
      <c r="K32" s="108">
        <v>7.7138527517553621</v>
      </c>
      <c r="L32" s="108">
        <v>23.238107848654373</v>
      </c>
      <c r="M32" s="108">
        <v>339.70192841721189</v>
      </c>
      <c r="N32" s="108">
        <v>17021.68411915507</v>
      </c>
      <c r="O32" s="109">
        <v>1287.9035313243662</v>
      </c>
      <c r="P32" s="34">
        <f t="shared" si="0"/>
        <v>16990.73215855466</v>
      </c>
      <c r="Q32" s="85">
        <v>18290</v>
      </c>
      <c r="R32" s="84">
        <f t="shared" si="1"/>
        <v>1299.2678414453403</v>
      </c>
      <c r="S32" s="108">
        <f>T32-Q32</f>
        <v>1081</v>
      </c>
      <c r="T32" s="109">
        <v>19371</v>
      </c>
      <c r="U32" s="118">
        <f>ROUND(T32*1.028,0)</f>
        <v>19913</v>
      </c>
      <c r="V32" s="112">
        <v>18000</v>
      </c>
      <c r="W32" s="115">
        <f>U32-V32</f>
        <v>1913</v>
      </c>
      <c r="X32" s="50"/>
      <c r="Y32" s="107">
        <v>11626.861326185399</v>
      </c>
      <c r="Z32" s="108">
        <v>9466.6496543597132</v>
      </c>
      <c r="AA32" s="108">
        <v>530.85451573015985</v>
      </c>
      <c r="AB32" s="108">
        <v>813.4683529597263</v>
      </c>
      <c r="AC32" s="108">
        <v>309.80448295034893</v>
      </c>
      <c r="AD32" s="108">
        <v>240.34517002625148</v>
      </c>
      <c r="AE32" s="108">
        <v>30.652581029756323</v>
      </c>
      <c r="AF32" s="108">
        <v>0</v>
      </c>
      <c r="AG32" s="108">
        <v>40.167024893292719</v>
      </c>
      <c r="AH32" s="108">
        <v>194.91954423614737</v>
      </c>
      <c r="AI32" s="108">
        <v>10503.588490275322</v>
      </c>
      <c r="AJ32" s="109">
        <v>1123.2728359100752</v>
      </c>
      <c r="AK32" s="34">
        <f t="shared" si="2"/>
        <v>10463.421465382029</v>
      </c>
      <c r="AL32" s="77">
        <v>10211</v>
      </c>
      <c r="AM32" s="82">
        <f t="shared" si="4"/>
        <v>-252.42146538202906</v>
      </c>
      <c r="AN32" s="33">
        <f>AO32-AL32</f>
        <v>660</v>
      </c>
      <c r="AO32" s="33">
        <v>10871</v>
      </c>
      <c r="AP32" s="94">
        <f>ROUND(AO32*1.028,0)+200</f>
        <v>11375</v>
      </c>
      <c r="AQ32" s="98">
        <f>AL32+200</f>
        <v>10411</v>
      </c>
      <c r="AR32" s="103">
        <f>AP32-AQ32</f>
        <v>964</v>
      </c>
    </row>
    <row r="33" spans="1:44" x14ac:dyDescent="0.2">
      <c r="A33" s="65">
        <v>12</v>
      </c>
      <c r="B33" s="37">
        <v>84</v>
      </c>
      <c r="C33" s="72" t="s">
        <v>61</v>
      </c>
      <c r="D33" s="42">
        <v>19223.408886120284</v>
      </c>
      <c r="E33" s="39">
        <v>13296.599934086582</v>
      </c>
      <c r="F33" s="39">
        <v>3290.5815240479242</v>
      </c>
      <c r="G33" s="39">
        <v>921.4101472383993</v>
      </c>
      <c r="H33" s="39">
        <v>929.24689149621611</v>
      </c>
      <c r="I33" s="39">
        <v>411.04354667565849</v>
      </c>
      <c r="J33" s="39">
        <v>52.473563192114796</v>
      </c>
      <c r="K33" s="39">
        <v>5.2959341322954847</v>
      </c>
      <c r="L33" s="39">
        <v>17.723281726550734</v>
      </c>
      <c r="M33" s="39">
        <v>299.03406352453953</v>
      </c>
      <c r="N33" s="39">
        <v>17372.751847385665</v>
      </c>
      <c r="O33" s="60">
        <v>1850.6570387346155</v>
      </c>
      <c r="P33" s="40">
        <f t="shared" si="0"/>
        <v>17349.732631526818</v>
      </c>
      <c r="Q33" s="78">
        <v>18290</v>
      </c>
      <c r="R33" s="78">
        <f t="shared" si="1"/>
        <v>940.2673684731817</v>
      </c>
      <c r="S33" s="39"/>
      <c r="T33" s="60">
        <v>19371</v>
      </c>
      <c r="U33" s="89"/>
      <c r="V33" s="99"/>
      <c r="W33" s="104"/>
      <c r="X33" s="50"/>
      <c r="Y33" s="42">
        <v>12110.39440675723</v>
      </c>
      <c r="Z33" s="39">
        <v>8877.3223666419235</v>
      </c>
      <c r="AA33" s="39">
        <v>1235.5422068021105</v>
      </c>
      <c r="AB33" s="39">
        <v>800.89679744992782</v>
      </c>
      <c r="AC33" s="39">
        <v>719.94804342947896</v>
      </c>
      <c r="AD33" s="39">
        <v>234.99703680688609</v>
      </c>
      <c r="AE33" s="39">
        <v>28.239877674785237</v>
      </c>
      <c r="AF33" s="39">
        <v>0</v>
      </c>
      <c r="AG33" s="39">
        <v>41.54367976800787</v>
      </c>
      <c r="AH33" s="39">
        <v>171.90439818410928</v>
      </c>
      <c r="AI33" s="39">
        <v>10589.549565877824</v>
      </c>
      <c r="AJ33" s="60">
        <v>1520.8448408794068</v>
      </c>
      <c r="AK33" s="40">
        <f t="shared" si="2"/>
        <v>10548.005886109815</v>
      </c>
      <c r="AL33" s="41">
        <v>10211</v>
      </c>
      <c r="AM33" s="78">
        <f t="shared" si="4"/>
        <v>-337.00588610981504</v>
      </c>
      <c r="AN33" s="39"/>
      <c r="AO33" s="37">
        <v>10871</v>
      </c>
      <c r="AP33" s="89"/>
      <c r="AQ33" s="38"/>
      <c r="AR33" s="104"/>
    </row>
    <row r="34" spans="1:44" x14ac:dyDescent="0.2">
      <c r="A34" s="64">
        <v>6</v>
      </c>
      <c r="B34" s="32">
        <v>86</v>
      </c>
      <c r="C34" s="71" t="s">
        <v>62</v>
      </c>
      <c r="D34" s="107">
        <v>18821.12177741975</v>
      </c>
      <c r="E34" s="108">
        <v>13151.261433959637</v>
      </c>
      <c r="F34" s="108">
        <v>1808.1121130976801</v>
      </c>
      <c r="G34" s="108">
        <v>958.48344484474194</v>
      </c>
      <c r="H34" s="108">
        <v>201.92888630311705</v>
      </c>
      <c r="I34" s="108">
        <v>361.50332793802096</v>
      </c>
      <c r="J34" s="108">
        <v>548.96432380824513</v>
      </c>
      <c r="K34" s="108">
        <v>172.30936770420757</v>
      </c>
      <c r="L34" s="108">
        <v>13.249594108418428</v>
      </c>
      <c r="M34" s="108">
        <v>1605.3092856556793</v>
      </c>
      <c r="N34" s="108">
        <v>17660.709446271885</v>
      </c>
      <c r="O34" s="109">
        <v>1160.412331147859</v>
      </c>
      <c r="P34" s="34">
        <f t="shared" si="0"/>
        <v>17475.150484459256</v>
      </c>
      <c r="Q34" s="84">
        <v>17795</v>
      </c>
      <c r="R34" s="84">
        <f t="shared" si="1"/>
        <v>319.8495155407436</v>
      </c>
      <c r="S34" s="108">
        <f>T34-Q34</f>
        <v>1037</v>
      </c>
      <c r="T34" s="109">
        <v>18832</v>
      </c>
      <c r="U34" s="118">
        <f>ROUND(T34*1.028,0)</f>
        <v>19359</v>
      </c>
      <c r="V34" s="112">
        <f>Q34</f>
        <v>17795</v>
      </c>
      <c r="W34" s="115">
        <f>U34-V34</f>
        <v>1564</v>
      </c>
      <c r="X34" s="50"/>
      <c r="Y34" s="107">
        <v>13306.583801155821</v>
      </c>
      <c r="Z34" s="108">
        <v>10447.351897521055</v>
      </c>
      <c r="AA34" s="108">
        <v>536.55624816692068</v>
      </c>
      <c r="AB34" s="108">
        <v>1144.3061975636051</v>
      </c>
      <c r="AC34" s="108">
        <v>332.78392590848443</v>
      </c>
      <c r="AD34" s="108">
        <v>184.12377777502385</v>
      </c>
      <c r="AE34" s="108">
        <v>109.9124665914846</v>
      </c>
      <c r="AF34" s="108">
        <v>0</v>
      </c>
      <c r="AG34" s="108">
        <v>98.275769480211011</v>
      </c>
      <c r="AH34" s="108">
        <v>453.27351814903392</v>
      </c>
      <c r="AI34" s="108">
        <v>11829.493677683728</v>
      </c>
      <c r="AJ34" s="109">
        <v>1477.0901234720895</v>
      </c>
      <c r="AK34" s="34">
        <f t="shared" si="2"/>
        <v>11731.217908203516</v>
      </c>
      <c r="AL34" s="76">
        <v>11944</v>
      </c>
      <c r="AM34" s="83">
        <f t="shared" si="4"/>
        <v>212.78209179648366</v>
      </c>
      <c r="AN34" s="33">
        <f>AO34-AL34</f>
        <v>740</v>
      </c>
      <c r="AO34" s="33">
        <v>12684</v>
      </c>
      <c r="AP34" s="90">
        <f>ROUND(AO34*1.028,0)</f>
        <v>13039</v>
      </c>
      <c r="AQ34" s="97">
        <f>AL34</f>
        <v>11944</v>
      </c>
      <c r="AR34" s="103">
        <f>AP34-AQ34</f>
        <v>1095</v>
      </c>
    </row>
    <row r="35" spans="1:44" x14ac:dyDescent="0.2">
      <c r="A35" s="65">
        <v>12</v>
      </c>
      <c r="B35" s="37">
        <v>86</v>
      </c>
      <c r="C35" s="72" t="s">
        <v>62</v>
      </c>
      <c r="D35" s="42">
        <v>20174.310803511478</v>
      </c>
      <c r="E35" s="39">
        <v>12221.760738642959</v>
      </c>
      <c r="F35" s="39">
        <v>3341.7845405945686</v>
      </c>
      <c r="G35" s="39">
        <v>865.79220366191623</v>
      </c>
      <c r="H35" s="39">
        <v>970.77950760501369</v>
      </c>
      <c r="I35" s="39">
        <v>323.21813491642808</v>
      </c>
      <c r="J35" s="39">
        <v>509.05130418540779</v>
      </c>
      <c r="K35" s="39">
        <v>313.98635994204739</v>
      </c>
      <c r="L35" s="39">
        <v>15.400594670180169</v>
      </c>
      <c r="M35" s="39">
        <v>1612.537419292958</v>
      </c>
      <c r="N35" s="39">
        <v>18337.739092244548</v>
      </c>
      <c r="O35" s="60">
        <v>1836.5717112669299</v>
      </c>
      <c r="P35" s="40">
        <f t="shared" si="0"/>
        <v>18008.352137632322</v>
      </c>
      <c r="Q35" s="78">
        <v>17795</v>
      </c>
      <c r="R35" s="78">
        <f t="shared" si="1"/>
        <v>-213.35213763232241</v>
      </c>
      <c r="S35" s="39"/>
      <c r="T35" s="60">
        <v>18832</v>
      </c>
      <c r="U35" s="89"/>
      <c r="V35" s="99"/>
      <c r="W35" s="104"/>
      <c r="X35" s="50"/>
      <c r="Y35" s="42">
        <v>14101.429534754803</v>
      </c>
      <c r="Z35" s="39">
        <v>9874.854171320776</v>
      </c>
      <c r="AA35" s="39">
        <v>1388.0759715706474</v>
      </c>
      <c r="AB35" s="39">
        <v>1073.5855652360976</v>
      </c>
      <c r="AC35" s="39">
        <v>973.59363235452315</v>
      </c>
      <c r="AD35" s="39">
        <v>186.12393576091543</v>
      </c>
      <c r="AE35" s="39">
        <v>70.464210953078336</v>
      </c>
      <c r="AF35" s="39">
        <v>0</v>
      </c>
      <c r="AG35" s="39">
        <v>119.59296216314611</v>
      </c>
      <c r="AH35" s="39">
        <v>415.13908539561982</v>
      </c>
      <c r="AI35" s="39">
        <v>12054.250337164183</v>
      </c>
      <c r="AJ35" s="60">
        <v>2047.1791975906208</v>
      </c>
      <c r="AK35" s="40">
        <f t="shared" si="2"/>
        <v>11934.657375001038</v>
      </c>
      <c r="AL35" s="41">
        <v>11944</v>
      </c>
      <c r="AM35" s="78">
        <f t="shared" si="4"/>
        <v>9.3426249989624921</v>
      </c>
      <c r="AN35" s="39"/>
      <c r="AO35" s="37">
        <v>12684</v>
      </c>
      <c r="AP35" s="89"/>
      <c r="AQ35" s="38"/>
      <c r="AR35" s="104"/>
    </row>
    <row r="36" spans="1:44" x14ac:dyDescent="0.2">
      <c r="A36" s="64">
        <v>6</v>
      </c>
      <c r="B36" s="32">
        <v>91</v>
      </c>
      <c r="C36" s="71" t="s">
        <v>63</v>
      </c>
      <c r="D36" s="107">
        <v>23310.720268006702</v>
      </c>
      <c r="E36" s="108">
        <v>19283.07766904699</v>
      </c>
      <c r="F36" s="108">
        <v>1375.4870845455348</v>
      </c>
      <c r="G36" s="108">
        <v>1309.9488671427312</v>
      </c>
      <c r="H36" s="108">
        <v>506.92056775103589</v>
      </c>
      <c r="I36" s="108">
        <v>787.80745834435334</v>
      </c>
      <c r="J36" s="108">
        <v>43.026536189720531</v>
      </c>
      <c r="K36" s="108">
        <v>0</v>
      </c>
      <c r="L36" s="108">
        <v>3.8305562902230448</v>
      </c>
      <c r="M36" s="108">
        <v>0.62152869611213957</v>
      </c>
      <c r="N36" s="108">
        <v>21493.850833112934</v>
      </c>
      <c r="O36" s="109">
        <v>1816.869434893767</v>
      </c>
      <c r="P36" s="34">
        <f t="shared" si="0"/>
        <v>21490.02027682271</v>
      </c>
      <c r="Q36" s="84">
        <v>21865</v>
      </c>
      <c r="R36" s="84">
        <f t="shared" si="1"/>
        <v>374.97972317729</v>
      </c>
      <c r="S36" s="108">
        <f>T36-Q36</f>
        <v>1300</v>
      </c>
      <c r="T36" s="109">
        <v>23165</v>
      </c>
      <c r="U36" s="114">
        <f>ROUND(T36*1.028,0)</f>
        <v>23814</v>
      </c>
      <c r="V36" s="112">
        <f>Q36</f>
        <v>21865</v>
      </c>
      <c r="W36" s="115">
        <f>U36-V36</f>
        <v>1949</v>
      </c>
      <c r="X36" s="50"/>
      <c r="Y36" s="107">
        <v>16868.455405023989</v>
      </c>
      <c r="Z36" s="108">
        <v>14185.524273214791</v>
      </c>
      <c r="AA36" s="108">
        <v>1016.7936776742872</v>
      </c>
      <c r="AB36" s="108">
        <v>826.0478408128705</v>
      </c>
      <c r="AC36" s="108">
        <v>530.97657352526107</v>
      </c>
      <c r="AD36" s="108">
        <v>298.52878916172733</v>
      </c>
      <c r="AE36" s="108">
        <v>10.584250635055039</v>
      </c>
      <c r="AF36" s="108">
        <v>0</v>
      </c>
      <c r="AG36" s="108">
        <v>0</v>
      </c>
      <c r="AH36" s="108">
        <v>0</v>
      </c>
      <c r="AI36" s="108">
        <v>15511.430990685862</v>
      </c>
      <c r="AJ36" s="109">
        <v>1357.0244143381315</v>
      </c>
      <c r="AK36" s="34">
        <f t="shared" si="2"/>
        <v>15511.430990685862</v>
      </c>
      <c r="AL36" s="77">
        <v>15257</v>
      </c>
      <c r="AM36" s="82">
        <f t="shared" si="4"/>
        <v>-254.43099068586162</v>
      </c>
      <c r="AN36" s="33">
        <f>AO36-AL36</f>
        <v>735</v>
      </c>
      <c r="AO36" s="33">
        <v>15992</v>
      </c>
      <c r="AP36" s="90">
        <f>ROUND(AO36*1.028,0)</f>
        <v>16440</v>
      </c>
      <c r="AQ36" s="97">
        <f>AL36</f>
        <v>15257</v>
      </c>
      <c r="AR36" s="103">
        <f>AP36-AQ36</f>
        <v>1183</v>
      </c>
    </row>
    <row r="37" spans="1:44" x14ac:dyDescent="0.2">
      <c r="A37" s="65">
        <v>12</v>
      </c>
      <c r="B37" s="37">
        <v>91</v>
      </c>
      <c r="C37" s="72" t="s">
        <v>63</v>
      </c>
      <c r="D37" s="42">
        <v>24732.182364096083</v>
      </c>
      <c r="E37" s="39">
        <v>17265.238709790701</v>
      </c>
      <c r="F37" s="39">
        <v>3829.5999262536875</v>
      </c>
      <c r="G37" s="39">
        <v>1175.5513414805453</v>
      </c>
      <c r="H37" s="39">
        <v>1648.8051341480545</v>
      </c>
      <c r="I37" s="39">
        <v>724.61678255372942</v>
      </c>
      <c r="J37" s="39">
        <v>49.181767102121093</v>
      </c>
      <c r="K37" s="39">
        <v>0</v>
      </c>
      <c r="L37" s="39">
        <v>32.909292035398231</v>
      </c>
      <c r="M37" s="39">
        <v>6.2794107318443615</v>
      </c>
      <c r="N37" s="39">
        <v>21907.82588846748</v>
      </c>
      <c r="O37" s="60">
        <v>2824.3564756285996</v>
      </c>
      <c r="P37" s="40">
        <f t="shared" si="0"/>
        <v>21874.916596432082</v>
      </c>
      <c r="Q37" s="78">
        <v>21865</v>
      </c>
      <c r="R37" s="78">
        <f t="shared" si="1"/>
        <v>-9.9165964320818603</v>
      </c>
      <c r="S37" s="39"/>
      <c r="T37" s="60">
        <v>23165</v>
      </c>
      <c r="U37" s="89"/>
      <c r="V37" s="99"/>
      <c r="W37" s="104"/>
      <c r="X37" s="50"/>
      <c r="Y37" s="42">
        <v>18310.899873257284</v>
      </c>
      <c r="Z37" s="39">
        <v>13912.72858953467</v>
      </c>
      <c r="AA37" s="39">
        <v>1876.0094151729129</v>
      </c>
      <c r="AB37" s="39">
        <v>975.12221618685487</v>
      </c>
      <c r="AC37" s="39">
        <v>1216.9201520912547</v>
      </c>
      <c r="AD37" s="39">
        <v>295.3286257468767</v>
      </c>
      <c r="AE37" s="39">
        <v>7.9033134166214012</v>
      </c>
      <c r="AF37" s="39">
        <v>0</v>
      </c>
      <c r="AG37" s="39">
        <v>21.247510411008509</v>
      </c>
      <c r="AH37" s="39">
        <v>5.6400506970849174</v>
      </c>
      <c r="AI37" s="39">
        <v>16118.857504979178</v>
      </c>
      <c r="AJ37" s="60">
        <v>2192.0423682781097</v>
      </c>
      <c r="AK37" s="40">
        <f t="shared" si="2"/>
        <v>16097.609994568169</v>
      </c>
      <c r="AL37" s="41">
        <v>15257</v>
      </c>
      <c r="AM37" s="78">
        <f t="shared" si="4"/>
        <v>-840.60999456816899</v>
      </c>
      <c r="AN37" s="39"/>
      <c r="AO37" s="37">
        <v>15992</v>
      </c>
      <c r="AP37" s="89"/>
      <c r="AQ37" s="38"/>
      <c r="AR37" s="104"/>
    </row>
    <row r="38" spans="1:44" x14ac:dyDescent="0.2">
      <c r="A38" s="64">
        <v>6</v>
      </c>
      <c r="B38" s="32">
        <v>92</v>
      </c>
      <c r="C38" s="71" t="s">
        <v>64</v>
      </c>
      <c r="D38" s="107" t="s">
        <v>45</v>
      </c>
      <c r="E38" s="108" t="s">
        <v>45</v>
      </c>
      <c r="F38" s="108" t="s">
        <v>45</v>
      </c>
      <c r="G38" s="108" t="s">
        <v>45</v>
      </c>
      <c r="H38" s="108" t="s">
        <v>45</v>
      </c>
      <c r="I38" s="108" t="s">
        <v>45</v>
      </c>
      <c r="J38" s="108" t="s">
        <v>45</v>
      </c>
      <c r="K38" s="108" t="s">
        <v>45</v>
      </c>
      <c r="L38" s="108" t="s">
        <v>45</v>
      </c>
      <c r="M38" s="108" t="s">
        <v>45</v>
      </c>
      <c r="N38" s="108" t="s">
        <v>45</v>
      </c>
      <c r="O38" s="109" t="s">
        <v>45</v>
      </c>
      <c r="P38" s="119"/>
      <c r="Q38" s="79"/>
      <c r="R38" s="79"/>
      <c r="S38" s="108"/>
      <c r="T38" s="109"/>
      <c r="U38" s="114"/>
      <c r="V38" s="112"/>
      <c r="W38" s="115"/>
      <c r="X38" s="50"/>
      <c r="Y38" s="107">
        <v>11317.8281492816</v>
      </c>
      <c r="Z38" s="108">
        <v>9825.8001362309969</v>
      </c>
      <c r="AA38" s="108">
        <v>339.87586664675899</v>
      </c>
      <c r="AB38" s="108">
        <v>489.30884120313232</v>
      </c>
      <c r="AC38" s="108">
        <v>279.23599325382679</v>
      </c>
      <c r="AD38" s="108">
        <v>349.93961486031014</v>
      </c>
      <c r="AE38" s="108">
        <v>1.0307144058240665E-2</v>
      </c>
      <c r="AF38" s="108">
        <v>0</v>
      </c>
      <c r="AG38" s="108">
        <v>21.187218081204389</v>
      </c>
      <c r="AH38" s="108">
        <v>12.470171861320027</v>
      </c>
      <c r="AI38" s="108">
        <v>10549.283314824648</v>
      </c>
      <c r="AJ38" s="109">
        <v>768.54483445695905</v>
      </c>
      <c r="AK38" s="34">
        <f t="shared" si="2"/>
        <v>10528.096096743444</v>
      </c>
      <c r="AL38" s="35">
        <v>10856</v>
      </c>
      <c r="AM38" s="83">
        <f t="shared" si="4"/>
        <v>327.90390325655608</v>
      </c>
      <c r="AN38" s="33">
        <f>AO38-AL38</f>
        <v>645</v>
      </c>
      <c r="AO38" s="33">
        <v>11501</v>
      </c>
      <c r="AP38" s="90">
        <f>ROUND(AO38*1.028,0)</f>
        <v>11823</v>
      </c>
      <c r="AQ38" s="97">
        <f>AL38</f>
        <v>10856</v>
      </c>
      <c r="AR38" s="103">
        <f>AP38-AQ38</f>
        <v>967</v>
      </c>
    </row>
    <row r="39" spans="1:44" ht="13.5" thickBot="1" x14ac:dyDescent="0.25">
      <c r="A39" s="68">
        <v>12</v>
      </c>
      <c r="B39" s="43">
        <v>92</v>
      </c>
      <c r="C39" s="75" t="s">
        <v>64</v>
      </c>
      <c r="D39" s="45" t="s">
        <v>45</v>
      </c>
      <c r="E39" s="44" t="s">
        <v>45</v>
      </c>
      <c r="F39" s="44" t="s">
        <v>45</v>
      </c>
      <c r="G39" s="44" t="s">
        <v>45</v>
      </c>
      <c r="H39" s="44" t="s">
        <v>45</v>
      </c>
      <c r="I39" s="44" t="s">
        <v>45</v>
      </c>
      <c r="J39" s="44" t="s">
        <v>45</v>
      </c>
      <c r="K39" s="44" t="s">
        <v>45</v>
      </c>
      <c r="L39" s="44" t="s">
        <v>45</v>
      </c>
      <c r="M39" s="44" t="s">
        <v>45</v>
      </c>
      <c r="N39" s="44" t="s">
        <v>45</v>
      </c>
      <c r="O39" s="62" t="s">
        <v>45</v>
      </c>
      <c r="P39" s="120"/>
      <c r="Q39" s="78"/>
      <c r="R39" s="78"/>
      <c r="S39" s="39"/>
      <c r="T39" s="60"/>
      <c r="U39" s="121"/>
      <c r="V39" s="99"/>
      <c r="W39" s="104"/>
      <c r="X39" s="50"/>
      <c r="Y39" s="45">
        <v>11802.103928910281</v>
      </c>
      <c r="Z39" s="44">
        <v>9065.7605361060614</v>
      </c>
      <c r="AA39" s="44">
        <v>1287.6631558784013</v>
      </c>
      <c r="AB39" s="44">
        <v>466.19848673951617</v>
      </c>
      <c r="AC39" s="44">
        <v>616.78406706713088</v>
      </c>
      <c r="AD39" s="44">
        <v>327.88532622196692</v>
      </c>
      <c r="AE39" s="44">
        <v>9.8170379482390713E-2</v>
      </c>
      <c r="AF39" s="44">
        <v>0</v>
      </c>
      <c r="AG39" s="44">
        <v>26.369147563848166</v>
      </c>
      <c r="AH39" s="44">
        <v>11.345038953886862</v>
      </c>
      <c r="AI39" s="44">
        <v>10719.121375103647</v>
      </c>
      <c r="AJ39" s="62">
        <v>1082.982553806647</v>
      </c>
      <c r="AK39" s="46">
        <f t="shared" si="2"/>
        <v>10692.752227539799</v>
      </c>
      <c r="AL39" s="41">
        <v>10856</v>
      </c>
      <c r="AM39" s="78">
        <f t="shared" si="4"/>
        <v>163.2477724602013</v>
      </c>
      <c r="AN39" s="39"/>
      <c r="AO39" s="37">
        <v>11501</v>
      </c>
      <c r="AP39" s="92"/>
      <c r="AQ39" s="38"/>
      <c r="AR39" s="102"/>
    </row>
    <row r="40" spans="1:44" x14ac:dyDescent="0.2">
      <c r="A40" s="2">
        <v>6</v>
      </c>
      <c r="B40" s="22" t="s">
        <v>79</v>
      </c>
      <c r="C40" s="22"/>
      <c r="D40" s="50">
        <v>21738.46609241606</v>
      </c>
      <c r="E40" s="50">
        <v>17457.544496992272</v>
      </c>
      <c r="F40" s="50">
        <v>1265.3513810980082</v>
      </c>
      <c r="G40" s="50">
        <v>949.45799608955019</v>
      </c>
      <c r="H40" s="50">
        <v>485.43915732225196</v>
      </c>
      <c r="I40" s="50">
        <v>572.33064853550013</v>
      </c>
      <c r="J40" s="50">
        <v>319.39351746116671</v>
      </c>
      <c r="K40" s="50">
        <v>600.30081928808499</v>
      </c>
      <c r="L40" s="50">
        <v>28.045893935089502</v>
      </c>
      <c r="M40" s="50">
        <v>60.602181694169161</v>
      </c>
      <c r="N40" s="50">
        <v>20303.568939004286</v>
      </c>
      <c r="O40" s="50">
        <v>1434.8971534118023</v>
      </c>
      <c r="P40" s="50"/>
      <c r="Q40" s="122"/>
      <c r="R40" s="122"/>
      <c r="S40" s="50"/>
      <c r="T40" s="122"/>
      <c r="U40" s="50"/>
      <c r="V40" s="50"/>
      <c r="W40" s="50"/>
      <c r="X40" s="50"/>
      <c r="Y40" s="50">
        <v>11623.147940288996</v>
      </c>
      <c r="Z40" s="50">
        <v>9744.078589769455</v>
      </c>
      <c r="AA40" s="50">
        <v>464.94611875381821</v>
      </c>
      <c r="AB40" s="50">
        <v>712.54090122338857</v>
      </c>
      <c r="AC40" s="50">
        <v>332.77852622453162</v>
      </c>
      <c r="AD40" s="50">
        <v>252.17348660514048</v>
      </c>
      <c r="AE40" s="50">
        <v>7.8167551377786317</v>
      </c>
      <c r="AF40" s="50">
        <v>0</v>
      </c>
      <c r="AG40" s="50">
        <v>40.670553545806065</v>
      </c>
      <c r="AH40" s="50">
        <v>68.143009029063464</v>
      </c>
      <c r="AI40" s="50">
        <v>10577.828512841063</v>
      </c>
      <c r="AJ40" s="50">
        <v>1045.3194274479201</v>
      </c>
      <c r="AK40" s="22"/>
      <c r="AL40" s="48"/>
      <c r="AM40" s="48"/>
      <c r="AN40" s="48"/>
      <c r="AO40" s="48"/>
    </row>
    <row r="41" spans="1:44" x14ac:dyDescent="0.2">
      <c r="A41" s="2">
        <v>12</v>
      </c>
      <c r="B41" s="22" t="s">
        <v>79</v>
      </c>
      <c r="C41" s="49"/>
      <c r="D41" s="50">
        <v>22578.889836365241</v>
      </c>
      <c r="E41" s="50">
        <v>15359.383793123276</v>
      </c>
      <c r="F41" s="50">
        <v>3858.0272223200927</v>
      </c>
      <c r="G41" s="50">
        <v>857.16490760269198</v>
      </c>
      <c r="H41" s="50">
        <v>1113.0431737651768</v>
      </c>
      <c r="I41" s="50">
        <v>519.39106860446213</v>
      </c>
      <c r="J41" s="50">
        <v>279.70766852854069</v>
      </c>
      <c r="K41" s="50">
        <v>512.96064538856899</v>
      </c>
      <c r="L41" s="50">
        <v>22.821619488780559</v>
      </c>
      <c r="M41" s="50">
        <v>56.38973754365076</v>
      </c>
      <c r="N41" s="50">
        <v>20608.681754997368</v>
      </c>
      <c r="O41" s="50">
        <v>1970.2080813678688</v>
      </c>
      <c r="P41" s="50"/>
      <c r="Q41" s="50"/>
      <c r="R41" s="50"/>
      <c r="S41" s="50"/>
      <c r="T41" s="50"/>
      <c r="U41" s="50"/>
      <c r="V41" s="50"/>
      <c r="W41" s="50"/>
      <c r="X41" s="50"/>
      <c r="Y41" s="50">
        <v>12175.051237610605</v>
      </c>
      <c r="Z41" s="50">
        <v>9115.6251363950305</v>
      </c>
      <c r="AA41" s="50">
        <v>1250.5510947038097</v>
      </c>
      <c r="AB41" s="50">
        <v>691.03903820187691</v>
      </c>
      <c r="AC41" s="50">
        <v>769.38130966476922</v>
      </c>
      <c r="AD41" s="50">
        <v>239.10038629427299</v>
      </c>
      <c r="AE41" s="50">
        <v>6.4437367154145386</v>
      </c>
      <c r="AF41" s="50">
        <v>0</v>
      </c>
      <c r="AG41" s="50">
        <v>42.919799939833524</v>
      </c>
      <c r="AH41" s="50">
        <v>59.990735695589997</v>
      </c>
      <c r="AI41" s="50">
        <v>10714.63088974395</v>
      </c>
      <c r="AJ41" s="50">
        <v>1460.4203478666461</v>
      </c>
      <c r="AK41" s="50"/>
      <c r="AL41" s="22"/>
      <c r="AM41" s="22"/>
      <c r="AN41" s="22"/>
      <c r="AO41" s="22"/>
    </row>
    <row r="45" spans="1:44" x14ac:dyDescent="0.2">
      <c r="C45" s="31"/>
    </row>
  </sheetData>
  <customSheetViews>
    <customSheetView guid="{912F4FA1-95A3-4482-AAA9-038E0DC21F7D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"/>
      <headerFooter>
        <oddHeader>&amp;L&amp;"Arial CE,Tučné"&amp;12Nastavení složek platu do matice normativů pro rok 2008&amp;R&amp;D</oddHeader>
      </headerFooter>
    </customSheetView>
    <customSheetView guid="{28E302C8-1730-46AF-A10B-D26EF84F84F5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2"/>
      <headerFooter>
        <oddHeader>&amp;L&amp;"Arial CE,Tučné"&amp;12Nastavení složek platu do matice normativů pro rok 2008&amp;R&amp;D</oddHeader>
      </headerFooter>
    </customSheetView>
    <customSheetView guid="{97729222-926C-4315-89C2-2FABBD20BF17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3"/>
      <headerFooter>
        <oddHeader>&amp;L&amp;"Arial CE,Tučné"&amp;12Nastavení složek platu do matice normativů pro rok 2008&amp;R&amp;D</oddHeader>
      </headerFooter>
    </customSheetView>
    <customSheetView guid="{052A1E75-43F9-4332-AFEF-26CF9E42114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4"/>
      <headerFooter>
        <oddHeader>&amp;L&amp;"Arial CE,Tučné"&amp;12Nastavení složek platu do matice normativů pro rok 2008&amp;R&amp;D</oddHeader>
      </headerFooter>
    </customSheetView>
    <customSheetView guid="{F08030CE-B017-4F68-B952-42E60474C44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5"/>
      <headerFooter>
        <oddHeader>&amp;L&amp;"Arial CE,Tučné"&amp;12Nastavení složek platu do matice normativů pro rok 2008&amp;R&amp;D</oddHeader>
      </headerFooter>
    </customSheetView>
    <customSheetView guid="{07A5FCB0-413C-407E-ABC2-7E91E1999FB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6"/>
      <headerFooter>
        <oddHeader>&amp;L&amp;"Arial CE,Tučné"&amp;12Nastavení složek platu do matice normativů pro rok 2008&amp;R&amp;D</oddHeader>
      </headerFooter>
    </customSheetView>
    <customSheetView guid="{7A267E7D-5541-425C-9EA4-667F7FAC38C8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7"/>
      <headerFooter alignWithMargins="0">
        <oddHeader>&amp;L&amp;"Arial CE,Tučné"&amp;12Nastavení složek platu do matice normativů pro rok 2008&amp;R&amp;D</oddHeader>
      </headerFooter>
    </customSheetView>
    <customSheetView guid="{83930C79-823D-4BFA-AC77-42E7396856F5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8"/>
      <headerFooter alignWithMargins="0">
        <oddHeader>&amp;L&amp;"Arial CE,Tučné"&amp;12Nastavení složek platu do matice normativů pro rok 2008&amp;R&amp;D</oddHeader>
      </headerFooter>
    </customSheetView>
    <customSheetView guid="{5D241DBD-A98C-49C8-AC7E-2CA4EDF6359A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9"/>
      <headerFooter>
        <oddHeader>&amp;L&amp;"Arial CE,Tučné"&amp;12Nastavení složek platu do matice normativů pro rok 2008&amp;R&amp;D</oddHeader>
      </headerFooter>
    </customSheetView>
    <customSheetView guid="{395CDB2D-1278-4711-A980-BF78E1E3D0E3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0"/>
      <headerFooter>
        <oddHeader>&amp;L&amp;"Arial CE,Tučné"&amp;12Nastavení složek platu do matice normativů pro rok 2008&amp;R&amp;D</oddHeader>
      </headerFooter>
    </customSheetView>
    <customSheetView guid="{F9022AAB-6417-4047-A295-A6122F1907FA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1"/>
      <headerFooter>
        <oddHeader>&amp;L&amp;"Arial CE,Tučné"&amp;12Nastavení složek platu do matice normativů pro rok 2008&amp;R&amp;D</oddHeader>
      </headerFooter>
    </customSheetView>
    <customSheetView guid="{4491993C-3C9E-4226-B31A-911CEA7B6DA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2"/>
      <headerFooter>
        <oddHeader>&amp;L&amp;"Arial CE,Tučné"&amp;12Nastavení složek platu do matice normativů pro rok 2008&amp;R&amp;D</oddHeader>
      </headerFooter>
    </customSheetView>
  </customSheetViews>
  <phoneticPr fontId="18" type="noConversion"/>
  <pageMargins left="0.7" right="1.06" top="0.5" bottom="0.38" header="0.3" footer="0.21"/>
  <pageSetup paperSize="9" scale="95" orientation="landscape" r:id="rId13"/>
  <headerFooter>
    <oddHeader>&amp;L&amp;"Arial CE,Tučné"&amp;12Nastavení složek platu do matice normativů pro rok 2008&amp;R&amp;D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Normativy 2021</vt:lpstr>
      <vt:lpstr>List1</vt:lpstr>
      <vt:lpstr>List1!Názvy_tisku</vt:lpstr>
      <vt:lpstr>'Normativy 2021'!Názvy_tisku</vt:lpstr>
      <vt:lpstr>'Normativy 2021'!Oblast_tisku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Jarkovský Václav Ing.</cp:lastModifiedBy>
  <cp:lastPrinted>2021-02-15T09:58:53Z</cp:lastPrinted>
  <dcterms:created xsi:type="dcterms:W3CDTF">1998-11-16T12:26:37Z</dcterms:created>
  <dcterms:modified xsi:type="dcterms:W3CDTF">2021-02-16T05:46:20Z</dcterms:modified>
</cp:coreProperties>
</file>