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ÚZ 33 155  tab. č. 1" sheetId="1" r:id="rId1"/>
  </sheets>
  <definedNames>
    <definedName name="_xlnm.Print_Titles" localSheetId="0">'ÚZ 33 155  tab. č. 1'!$1:$4</definedName>
  </definedNames>
  <calcPr calcId="152511"/>
</workbook>
</file>

<file path=xl/calcChain.xml><?xml version="1.0" encoding="utf-8"?>
<calcChain xmlns="http://schemas.openxmlformats.org/spreadsheetml/2006/main">
  <c r="H55" i="1" l="1"/>
  <c r="H57" i="1" s="1"/>
  <c r="G22" i="1"/>
  <c r="F22" i="1"/>
  <c r="H48" i="1" l="1"/>
  <c r="H47" i="1"/>
  <c r="H46" i="1"/>
  <c r="H45" i="1"/>
  <c r="I44" i="1"/>
  <c r="G44" i="1"/>
  <c r="H44" i="1" s="1"/>
  <c r="F44" i="1"/>
  <c r="G43" i="1"/>
  <c r="F43" i="1"/>
  <c r="H43" i="1" s="1"/>
  <c r="H42" i="1"/>
  <c r="G41" i="1"/>
  <c r="F41" i="1"/>
  <c r="H41" i="1" s="1"/>
  <c r="I40" i="1"/>
  <c r="G40" i="1"/>
  <c r="H40" i="1" s="1"/>
  <c r="H39" i="1"/>
  <c r="H38" i="1"/>
  <c r="G37" i="1"/>
  <c r="F37" i="1"/>
  <c r="H37" i="1" s="1"/>
  <c r="G36" i="1"/>
  <c r="F36" i="1"/>
  <c r="H36" i="1" s="1"/>
  <c r="H35" i="1"/>
  <c r="H34" i="1"/>
  <c r="H33" i="1"/>
  <c r="H32" i="1"/>
  <c r="H31" i="1"/>
  <c r="G31" i="1"/>
  <c r="F31" i="1"/>
  <c r="H30" i="1"/>
  <c r="H29" i="1"/>
  <c r="G28" i="1"/>
  <c r="F28" i="1"/>
  <c r="H28" i="1" s="1"/>
  <c r="I27" i="1"/>
  <c r="I51" i="1" s="1"/>
  <c r="H27" i="1"/>
  <c r="F27" i="1"/>
  <c r="H26" i="1"/>
  <c r="H25" i="1"/>
  <c r="H24" i="1"/>
  <c r="H23" i="1"/>
  <c r="H22" i="1"/>
  <c r="H21" i="1"/>
  <c r="H20" i="1"/>
  <c r="H19" i="1"/>
  <c r="I18" i="1"/>
  <c r="G18" i="1"/>
  <c r="F18" i="1"/>
  <c r="H18" i="1" s="1"/>
  <c r="H17" i="1"/>
  <c r="G16" i="1"/>
  <c r="F16" i="1"/>
  <c r="H16" i="1" s="1"/>
  <c r="H15" i="1"/>
  <c r="H14" i="1"/>
  <c r="I13" i="1"/>
  <c r="H13" i="1"/>
  <c r="G13" i="1"/>
  <c r="F13" i="1"/>
  <c r="H12" i="1"/>
  <c r="H11" i="1"/>
  <c r="H10" i="1"/>
  <c r="H9" i="1"/>
  <c r="H8" i="1"/>
  <c r="H7" i="1"/>
  <c r="H6" i="1"/>
  <c r="G5" i="1"/>
  <c r="F5" i="1"/>
  <c r="H5" i="1" s="1"/>
  <c r="H51" i="1" l="1"/>
</calcChain>
</file>

<file path=xl/sharedStrings.xml><?xml version="1.0" encoding="utf-8"?>
<sst xmlns="http://schemas.openxmlformats.org/spreadsheetml/2006/main" count="106" uniqueCount="106">
  <si>
    <t>Dotace na neinvestiční výdaje pro soukromé školy a školská zařízení</t>
  </si>
  <si>
    <t>ORG</t>
  </si>
  <si>
    <t>ODPA</t>
  </si>
  <si>
    <t>POL</t>
  </si>
  <si>
    <t>číslo účtu</t>
  </si>
  <si>
    <t>soukromá škola, školské zařízení</t>
  </si>
  <si>
    <t>z toho podp. opatření dle 
vyhl. 27/2016</t>
  </si>
  <si>
    <t>1080641389/0800</t>
  </si>
  <si>
    <t>Obchodní akademie, Střední pedagogická škola, Vyšší odborná škola cestovního ruchu a Jazyková škola s právem státní jazykové zkoušky, s.r.o., Hradec Králové, SNP 170</t>
  </si>
  <si>
    <t>629300297/0100</t>
  </si>
  <si>
    <t>Střední škola a vyšší odborná škola aplikované kybernetiky  s.r.o., Hradec Králové, Hradecká 1151</t>
  </si>
  <si>
    <t>27-2041020277/0100</t>
  </si>
  <si>
    <t>Střední škola vizuální tvorby, s.r.o., Hradec Králové, Černilovská 7</t>
  </si>
  <si>
    <t>107-7101190247/0100</t>
  </si>
  <si>
    <t>Soukromá mateřská škola Spirálka, s.r.o., Jičín, Sv. Čecha 266</t>
  </si>
  <si>
    <t>115-8699860237/0100</t>
  </si>
  <si>
    <t>Mateřská škola Začít spolu, Broumov, Kladská 164</t>
  </si>
  <si>
    <t>5674200001/5500</t>
  </si>
  <si>
    <t>ABLE mateřská škola a znalecká a realitní a.s., Trutnov, Náchodská 162</t>
  </si>
  <si>
    <t>6910089312/5500</t>
  </si>
  <si>
    <t>Základní škola Hučák, Lochenice 83</t>
  </si>
  <si>
    <t>268797057/0300</t>
  </si>
  <si>
    <t>Mateřská škola Studánka u sv. Jakuba, Manželů Burdychových 245, 549 41 Červený Kostelec</t>
  </si>
  <si>
    <t>35-6154510297/0100</t>
  </si>
  <si>
    <t>Prointepo, Střední škola, Základní škola a Mateřská škola, s.r.o., Hradec Králové, Hrubínova 1458</t>
  </si>
  <si>
    <t>205040305/0300</t>
  </si>
  <si>
    <t>BONI PUERI - základní umělecká škola, Hradec Králové, Československé armády 332</t>
  </si>
  <si>
    <t>235782289/0300</t>
  </si>
  <si>
    <t>Základní umělecká škola JITRO Hradec Králové, Československé armády 335</t>
  </si>
  <si>
    <t>439580267/0100</t>
  </si>
  <si>
    <t>Soukromá střední podnikatelská škola-ALTMAN, s.r.o., Jičín, Na Tobolce 389</t>
  </si>
  <si>
    <t>1161273389/0800</t>
  </si>
  <si>
    <t>Základní umělecká škola MELODIE s.r.o. Hořice, Komenského 334</t>
  </si>
  <si>
    <t>107-8153510118/0100</t>
  </si>
  <si>
    <t>Hořické gymnázium, Blahoslavova 2105, Hořice</t>
  </si>
  <si>
    <t>185078487/0300</t>
  </si>
  <si>
    <t>Základní škola Bodláka a Pampelišky, o.p.s.,Veliš 40, okr. Jičín</t>
  </si>
  <si>
    <t>128735081/0300</t>
  </si>
  <si>
    <t>ACADEMIA MERCURII soukromá střední škola, s.r.o., Náchod, Smiřických 740</t>
  </si>
  <si>
    <t>8211750297/0100</t>
  </si>
  <si>
    <t>Mateřská škola a Základní škola speciální NONA, o.p.s., Nové Město nad Metují, Rašínova 313</t>
  </si>
  <si>
    <t>35-7642800247/0100</t>
  </si>
  <si>
    <t>Bezpečnostně právní akademie, s.r.o., střední škola, 542 34 Malé Svatoňovice, 17. listopadu 177</t>
  </si>
  <si>
    <t>3492094309/0800</t>
  </si>
  <si>
    <t>Základní škola speciální Neratov, sídlem Bartošovice v O. h. 23, 517 61 Rokytnice v O.h.</t>
  </si>
  <si>
    <t>2900654885/2010</t>
  </si>
  <si>
    <t>Montessori základní a mateřská škola, s.r.o.,
Lidická 125, Staré Město nad Metují, 507 01 Náchod</t>
  </si>
  <si>
    <t>107-8344440217/0100</t>
  </si>
  <si>
    <t xml:space="preserve">F - Gastro catering zařízení školního stravování s.r.o., se sídlem Vrchlabí, Karoliny Světlé 147 </t>
  </si>
  <si>
    <t>4284241399/0100</t>
  </si>
  <si>
    <t xml:space="preserve">Soukromá základní škola a mateřská škola, Úlibice, okres Jičín, se sídlem 507 07  Úlibice 53  </t>
  </si>
  <si>
    <t>9269704001/5500</t>
  </si>
  <si>
    <t>Základní škola Mraveniště, se sídlem Markoušovice 113, 542 32 Velké Svatoňovice</t>
  </si>
  <si>
    <t>27-0324670297/0100</t>
  </si>
  <si>
    <t>Hotelová škola Hradec Králové, s.r.o.
Československé armády 274/55</t>
  </si>
  <si>
    <t>1968568399/0800</t>
  </si>
  <si>
    <t>TRIVIS - Střední škola veřejnoprávní Třebechovice pod Orebem, s.r.o., Heldovo náměstí 231</t>
  </si>
  <si>
    <t>1085330379/0800</t>
  </si>
  <si>
    <t>První soukromé jazykové gymnázium Hradec Králové, spol. s r.o., Brandlova 875</t>
  </si>
  <si>
    <t>111336551/0300</t>
  </si>
  <si>
    <t>První soukromá základní škola v Hradci Králové, s.r.o., Hradec Králové, Vocelova 1334</t>
  </si>
  <si>
    <t>632420257/0100</t>
  </si>
  <si>
    <t>Mateřská a základní škola a střední škola Daneta, s.r.o., Hradec Králové, Nerudova 1180</t>
  </si>
  <si>
    <t>107-3767840287/0100</t>
  </si>
  <si>
    <t>Mateřská škola Antonie s.r.o.
Hradec Králové, Pražská 591</t>
  </si>
  <si>
    <t>27-682860277/0100</t>
  </si>
  <si>
    <t>Mateřská škola JUTA, Riegrova 717, Dvůr Králové nad Labem</t>
  </si>
  <si>
    <t>1190891389/0800</t>
  </si>
  <si>
    <t>Střední škola-Podorlické vzdělávací centrum, Dobruška, Pulická 695</t>
  </si>
  <si>
    <t>19-8577510247/0100</t>
  </si>
  <si>
    <t xml:space="preserve">Základní škola Mozaika, o.p.s., Rychnov nad Kněžnou, U Stadionu 1166, </t>
  </si>
  <si>
    <t>8212150277/0100</t>
  </si>
  <si>
    <t xml:space="preserve">Základní škola a Mateřská škola Trivium Plus  o.p.s. </t>
  </si>
  <si>
    <t>2110677951/2700</t>
  </si>
  <si>
    <t>Safari Baby Club - mateřská škola</t>
  </si>
  <si>
    <t>2501282244/2010</t>
  </si>
  <si>
    <t>Základní škola Křišťál</t>
  </si>
  <si>
    <t>2700150973/2010</t>
  </si>
  <si>
    <t>Soukromá mateřská škola a jesle Pastelka, s.r.o.</t>
  </si>
  <si>
    <t>4879853319/0800</t>
  </si>
  <si>
    <r>
      <t xml:space="preserve">Lesní mateřská škola Mraveneček z.ú. - </t>
    </r>
    <r>
      <rPr>
        <b/>
        <sz val="10"/>
        <rFont val="Times New Roman CE"/>
        <charset val="238"/>
      </rPr>
      <t>sloučená</t>
    </r>
  </si>
  <si>
    <t>115-5192770247/0100</t>
  </si>
  <si>
    <t>Lesní mateřská škola Na Větvi</t>
  </si>
  <si>
    <t>2601491350/2010</t>
  </si>
  <si>
    <t>Středisko volného času Pro dětský úsměv z východních Čech</t>
  </si>
  <si>
    <t>5376563349/0800</t>
  </si>
  <si>
    <r>
      <t xml:space="preserve">Základní škola Na Dvoře, z. ú. - </t>
    </r>
    <r>
      <rPr>
        <b/>
        <sz val="10"/>
        <rFont val="Times New Roman CE"/>
        <charset val="238"/>
      </rPr>
      <t>nástupnická</t>
    </r>
  </si>
  <si>
    <t>2200049713/2010</t>
  </si>
  <si>
    <t>Základní škola Sion J.A. Komenského, Hradec Králové</t>
  </si>
  <si>
    <t>2900276095/2010</t>
  </si>
  <si>
    <t>Střední škola Sion High School, Hradec Králové</t>
  </si>
  <si>
    <t>2300460315/2010</t>
  </si>
  <si>
    <t>Dům dětí a mládeže Nová generace, Hradec Králové</t>
  </si>
  <si>
    <t>2300026885/2010</t>
  </si>
  <si>
    <t>Mateřská škola Sion, Hradec Králové</t>
  </si>
  <si>
    <t>CELKEM</t>
  </si>
  <si>
    <t>poskytnutá dotace MŠMT na 3. Q.</t>
  </si>
  <si>
    <t>nedočerpaná dotace ze 2. Q.</t>
  </si>
  <si>
    <t>zdroje krytí celkem</t>
  </si>
  <si>
    <t>tab. č. 1</t>
  </si>
  <si>
    <t>částky v Kč</t>
  </si>
  <si>
    <t>záloha dotace 
na III. Q. 2019</t>
  </si>
  <si>
    <t>nápočet dotace 
7-8/2019</t>
  </si>
  <si>
    <t>nápočet dotace
9/2019</t>
  </si>
  <si>
    <t>zbývá nerozděleno po odeslání dotace na 3. Q.</t>
  </si>
  <si>
    <t>ÚZ 33 155 - dotace na III. Q 2019 výsledná podoba rozdělení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</si>
</sst>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9"/>
      <name val="Times New Roman CE"/>
      <charset val="238"/>
    </font>
    <font>
      <sz val="11"/>
      <name val="Calibri"/>
      <family val="2"/>
      <charset val="238"/>
      <scheme val="minor"/>
    </font>
    <font>
      <sz val="10"/>
      <name val="Times New Roman CE"/>
      <family val="1"/>
      <charset val="238"/>
    </font>
    <font>
      <sz val="10"/>
      <name val="Times New Roman CE"/>
      <charset val="238"/>
    </font>
    <font>
      <b/>
      <sz val="10"/>
      <name val="Times New Roman CE"/>
      <charset val="238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ECD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83">
    <xf numFmtId="0" fontId="0" fillId="0" borderId="0" xfId="0"/>
    <xf numFmtId="0" fontId="3" fillId="0" borderId="0" xfId="1" applyFont="1" applyBorder="1"/>
    <xf numFmtId="0" fontId="0" fillId="0" borderId="0" xfId="0" applyBorder="1"/>
    <xf numFmtId="0" fontId="0" fillId="2" borderId="0" xfId="0" applyFill="1" applyBorder="1"/>
    <xf numFmtId="0" fontId="0" fillId="2" borderId="0" xfId="0" applyFill="1"/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2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wrapText="1"/>
    </xf>
    <xf numFmtId="17" fontId="2" fillId="2" borderId="5" xfId="0" applyNumberFormat="1" applyFont="1" applyFill="1" applyBorder="1" applyAlignment="1">
      <alignment horizontal="center" wrapText="1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left" vertical="center" wrapText="1"/>
    </xf>
    <xf numFmtId="3" fontId="0" fillId="2" borderId="11" xfId="0" applyNumberFormat="1" applyFill="1" applyBorder="1"/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left" vertical="center" wrapText="1"/>
    </xf>
    <xf numFmtId="3" fontId="0" fillId="2" borderId="16" xfId="0" applyNumberFormat="1" applyFill="1" applyBorder="1"/>
    <xf numFmtId="0" fontId="7" fillId="2" borderId="8" xfId="0" applyFont="1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left" vertical="center" wrapText="1"/>
    </xf>
    <xf numFmtId="3" fontId="0" fillId="2" borderId="23" xfId="0" applyNumberFormat="1" applyFill="1" applyBorder="1"/>
    <xf numFmtId="0" fontId="0" fillId="2" borderId="24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left" vertical="center" wrapText="1"/>
    </xf>
    <xf numFmtId="0" fontId="8" fillId="2" borderId="16" xfId="0" applyFont="1" applyFill="1" applyBorder="1" applyAlignment="1">
      <alignment horizontal="left" vertical="center" wrapText="1"/>
    </xf>
    <xf numFmtId="0" fontId="5" fillId="2" borderId="28" xfId="0" applyFont="1" applyFill="1" applyBorder="1" applyAlignment="1">
      <alignment horizontal="center" vertical="center"/>
    </xf>
    <xf numFmtId="0" fontId="8" fillId="2" borderId="29" xfId="0" applyFont="1" applyFill="1" applyBorder="1" applyAlignment="1">
      <alignment horizontal="left" vertical="center" wrapText="1"/>
    </xf>
    <xf numFmtId="0" fontId="5" fillId="2" borderId="30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left" vertical="center" wrapText="1"/>
    </xf>
    <xf numFmtId="0" fontId="0" fillId="2" borderId="31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5" fillId="2" borderId="34" xfId="0" applyFont="1" applyFill="1" applyBorder="1" applyAlignment="1">
      <alignment horizontal="center" vertical="center"/>
    </xf>
    <xf numFmtId="0" fontId="9" fillId="2" borderId="35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 vertical="center" wrapText="1"/>
    </xf>
    <xf numFmtId="0" fontId="5" fillId="2" borderId="36" xfId="0" applyFont="1" applyFill="1" applyBorder="1" applyAlignment="1">
      <alignment horizontal="center"/>
    </xf>
    <xf numFmtId="0" fontId="9" fillId="2" borderId="23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center"/>
    </xf>
    <xf numFmtId="0" fontId="5" fillId="2" borderId="28" xfId="0" applyFont="1" applyFill="1" applyBorder="1" applyAlignment="1">
      <alignment horizontal="center"/>
    </xf>
    <xf numFmtId="0" fontId="0" fillId="2" borderId="37" xfId="0" applyFill="1" applyBorder="1" applyAlignment="1">
      <alignment horizontal="center" vertical="center"/>
    </xf>
    <xf numFmtId="0" fontId="0" fillId="2" borderId="38" xfId="0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0" fontId="8" fillId="2" borderId="23" xfId="0" applyFont="1" applyFill="1" applyBorder="1" applyAlignment="1">
      <alignment horizontal="left" vertical="center" wrapText="1"/>
    </xf>
    <xf numFmtId="0" fontId="5" fillId="2" borderId="27" xfId="0" applyFont="1" applyFill="1" applyBorder="1" applyAlignment="1">
      <alignment horizontal="center"/>
    </xf>
    <xf numFmtId="0" fontId="9" fillId="2" borderId="11" xfId="0" applyFont="1" applyFill="1" applyBorder="1" applyAlignment="1">
      <alignment horizontal="left" vertical="center" wrapText="1"/>
    </xf>
    <xf numFmtId="0" fontId="5" fillId="2" borderId="34" xfId="0" applyFont="1" applyFill="1" applyBorder="1" applyAlignment="1">
      <alignment horizontal="center"/>
    </xf>
    <xf numFmtId="0" fontId="8" fillId="2" borderId="35" xfId="0" applyFont="1" applyFill="1" applyBorder="1" applyAlignment="1">
      <alignment horizontal="left" vertical="center" wrapText="1"/>
    </xf>
    <xf numFmtId="3" fontId="0" fillId="2" borderId="35" xfId="0" applyNumberFormat="1" applyFill="1" applyBorder="1"/>
    <xf numFmtId="0" fontId="5" fillId="2" borderId="11" xfId="0" applyFont="1" applyFill="1" applyBorder="1" applyAlignment="1">
      <alignment horizontal="center"/>
    </xf>
    <xf numFmtId="0" fontId="8" fillId="2" borderId="27" xfId="0" applyFont="1" applyFill="1" applyBorder="1" applyAlignment="1">
      <alignment horizontal="left" vertical="center" wrapText="1"/>
    </xf>
    <xf numFmtId="0" fontId="5" fillId="2" borderId="16" xfId="0" applyFont="1" applyFill="1" applyBorder="1" applyAlignment="1">
      <alignment horizontal="center"/>
    </xf>
    <xf numFmtId="0" fontId="8" fillId="2" borderId="15" xfId="0" applyFont="1" applyFill="1" applyBorder="1" applyAlignment="1">
      <alignment horizontal="left" vertical="center" wrapText="1"/>
    </xf>
    <xf numFmtId="0" fontId="5" fillId="2" borderId="35" xfId="0" applyFont="1" applyFill="1" applyBorder="1" applyAlignment="1">
      <alignment horizontal="center"/>
    </xf>
    <xf numFmtId="0" fontId="8" fillId="2" borderId="34" xfId="0" applyFont="1" applyFill="1" applyBorder="1" applyAlignment="1">
      <alignment horizontal="left" vertical="center" wrapText="1"/>
    </xf>
    <xf numFmtId="0" fontId="0" fillId="0" borderId="0" xfId="0" applyFill="1"/>
    <xf numFmtId="0" fontId="10" fillId="0" borderId="0" xfId="0" applyFont="1" applyFill="1" applyBorder="1" applyAlignment="1">
      <alignment horizontal="left" vertical="center" wrapText="1"/>
    </xf>
    <xf numFmtId="3" fontId="0" fillId="2" borderId="0" xfId="0" applyNumberFormat="1" applyFill="1"/>
    <xf numFmtId="0" fontId="1" fillId="0" borderId="0" xfId="0" applyFont="1"/>
    <xf numFmtId="3" fontId="0" fillId="0" borderId="0" xfId="0" applyNumberFormat="1"/>
    <xf numFmtId="3" fontId="1" fillId="0" borderId="0" xfId="0" applyNumberFormat="1" applyFont="1"/>
    <xf numFmtId="0" fontId="0" fillId="2" borderId="0" xfId="0" applyFill="1" applyAlignment="1">
      <alignment horizontal="right"/>
    </xf>
    <xf numFmtId="3" fontId="1" fillId="3" borderId="12" xfId="0" applyNumberFormat="1" applyFont="1" applyFill="1" applyBorder="1" applyAlignment="1">
      <alignment horizontal="center"/>
    </xf>
    <xf numFmtId="3" fontId="1" fillId="3" borderId="16" xfId="0" applyNumberFormat="1" applyFont="1" applyFill="1" applyBorder="1" applyAlignment="1">
      <alignment horizontal="center"/>
    </xf>
    <xf numFmtId="3" fontId="1" fillId="3" borderId="23" xfId="0" applyNumberFormat="1" applyFont="1" applyFill="1" applyBorder="1" applyAlignment="1">
      <alignment horizontal="center"/>
    </xf>
    <xf numFmtId="3" fontId="1" fillId="3" borderId="11" xfId="0" applyNumberFormat="1" applyFont="1" applyFill="1" applyBorder="1" applyAlignment="1">
      <alignment horizontal="center"/>
    </xf>
    <xf numFmtId="3" fontId="1" fillId="4" borderId="16" xfId="0" applyNumberFormat="1" applyFont="1" applyFill="1" applyBorder="1" applyAlignment="1">
      <alignment horizontal="center"/>
    </xf>
    <xf numFmtId="3" fontId="1" fillId="5" borderId="16" xfId="0" applyNumberFormat="1" applyFont="1" applyFill="1" applyBorder="1" applyAlignment="1">
      <alignment horizontal="center"/>
    </xf>
    <xf numFmtId="3" fontId="1" fillId="5" borderId="29" xfId="0" applyNumberFormat="1" applyFont="1" applyFill="1" applyBorder="1" applyAlignment="1">
      <alignment horizontal="center"/>
    </xf>
    <xf numFmtId="3" fontId="1" fillId="3" borderId="35" xfId="0" applyNumberFormat="1" applyFont="1" applyFill="1" applyBorder="1" applyAlignment="1">
      <alignment horizontal="center"/>
    </xf>
    <xf numFmtId="17" fontId="4" fillId="3" borderId="5" xfId="0" applyNumberFormat="1" applyFont="1" applyFill="1" applyBorder="1" applyAlignment="1">
      <alignment horizontal="center" vertical="center" wrapText="1"/>
    </xf>
    <xf numFmtId="3" fontId="11" fillId="0" borderId="5" xfId="0" applyNumberFormat="1" applyFont="1" applyBorder="1"/>
  </cellXfs>
  <cellStyles count="2">
    <cellStyle name="Normální" xfId="0" builtinId="0"/>
    <cellStyle name="normální_Rozpočet-soukromé-2005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abSelected="1" workbookViewId="0">
      <pane xSplit="5" ySplit="4" topLeftCell="F5" activePane="bottomRight" state="frozen"/>
      <selection pane="topRight" activeCell="F1" sqref="F1"/>
      <selection pane="bottomLeft" activeCell="A5" sqref="A5"/>
      <selection pane="bottomRight"/>
    </sheetView>
  </sheetViews>
  <sheetFormatPr defaultRowHeight="15" outlineLevelCol="1" x14ac:dyDescent="0.25"/>
  <cols>
    <col min="1" max="1" width="5" customWidth="1"/>
    <col min="2" max="2" width="6.28515625" customWidth="1"/>
    <col min="3" max="3" width="6.7109375" style="4" customWidth="1"/>
    <col min="4" max="4" width="19.7109375" hidden="1" customWidth="1" outlineLevel="1"/>
    <col min="5" max="5" width="46.7109375" customWidth="1" collapsed="1"/>
    <col min="6" max="6" width="12.42578125" style="4" hidden="1" customWidth="1"/>
    <col min="7" max="7" width="11.28515625" style="4" hidden="1" customWidth="1"/>
    <col min="8" max="8" width="15.7109375" customWidth="1"/>
    <col min="9" max="9" width="14" style="4" customWidth="1"/>
  </cols>
  <sheetData>
    <row r="1" spans="1:9" x14ac:dyDescent="0.25">
      <c r="A1" s="1" t="s">
        <v>0</v>
      </c>
      <c r="B1" s="2"/>
      <c r="C1" s="3"/>
      <c r="D1" s="2"/>
      <c r="E1" s="2"/>
      <c r="I1" s="72" t="s">
        <v>99</v>
      </c>
    </row>
    <row r="2" spans="1:9" x14ac:dyDescent="0.25">
      <c r="A2" s="1" t="s">
        <v>105</v>
      </c>
      <c r="B2" s="2"/>
      <c r="C2" s="3"/>
      <c r="D2" s="2"/>
      <c r="E2" s="2"/>
    </row>
    <row r="3" spans="1:9" ht="15.75" thickBot="1" x14ac:dyDescent="0.3">
      <c r="A3" s="1"/>
      <c r="B3" s="2"/>
      <c r="C3" s="3"/>
      <c r="D3" s="2"/>
      <c r="E3" s="2"/>
      <c r="I3" s="72" t="s">
        <v>100</v>
      </c>
    </row>
    <row r="4" spans="1:9" ht="45.75" thickBot="1" x14ac:dyDescent="0.3">
      <c r="A4" s="5" t="s">
        <v>1</v>
      </c>
      <c r="B4" s="6" t="s">
        <v>2</v>
      </c>
      <c r="C4" s="7" t="s">
        <v>3</v>
      </c>
      <c r="D4" s="8" t="s">
        <v>4</v>
      </c>
      <c r="E4" s="9" t="s">
        <v>5</v>
      </c>
      <c r="F4" s="10" t="s">
        <v>102</v>
      </c>
      <c r="G4" s="10" t="s">
        <v>103</v>
      </c>
      <c r="H4" s="81" t="s">
        <v>101</v>
      </c>
      <c r="I4" s="11" t="s">
        <v>6</v>
      </c>
    </row>
    <row r="5" spans="1:9" ht="36" x14ac:dyDescent="0.25">
      <c r="A5" s="12">
        <v>206</v>
      </c>
      <c r="B5" s="13">
        <v>3122</v>
      </c>
      <c r="C5" s="14">
        <v>5213</v>
      </c>
      <c r="D5" s="15" t="s">
        <v>7</v>
      </c>
      <c r="E5" s="16" t="s">
        <v>8</v>
      </c>
      <c r="F5" s="17">
        <f>2404320-16521</f>
        <v>2387799</v>
      </c>
      <c r="G5" s="17">
        <f>1194100+16521</f>
        <v>1210621</v>
      </c>
      <c r="H5" s="73">
        <f>F5+G5</f>
        <v>3598420</v>
      </c>
      <c r="I5" s="17">
        <v>0</v>
      </c>
    </row>
    <row r="6" spans="1:9" ht="24" x14ac:dyDescent="0.25">
      <c r="A6" s="18">
        <v>203</v>
      </c>
      <c r="B6" s="19">
        <v>3122</v>
      </c>
      <c r="C6" s="14">
        <v>5213</v>
      </c>
      <c r="D6" s="20" t="s">
        <v>9</v>
      </c>
      <c r="E6" s="21" t="s">
        <v>10</v>
      </c>
      <c r="F6" s="22">
        <v>2586645</v>
      </c>
      <c r="G6" s="22">
        <v>1285300</v>
      </c>
      <c r="H6" s="74">
        <f t="shared" ref="H6:H48" si="0">F6+G6</f>
        <v>3871945</v>
      </c>
      <c r="I6" s="22">
        <v>100752</v>
      </c>
    </row>
    <row r="7" spans="1:9" ht="24" x14ac:dyDescent="0.25">
      <c r="A7" s="18">
        <v>204</v>
      </c>
      <c r="B7" s="19">
        <v>3122</v>
      </c>
      <c r="C7" s="14">
        <v>5213</v>
      </c>
      <c r="D7" s="20" t="s">
        <v>11</v>
      </c>
      <c r="E7" s="21" t="s">
        <v>12</v>
      </c>
      <c r="F7" s="22">
        <v>3140304</v>
      </c>
      <c r="G7" s="22">
        <v>1590300</v>
      </c>
      <c r="H7" s="74">
        <f t="shared" si="0"/>
        <v>4730604</v>
      </c>
      <c r="I7" s="22">
        <v>0</v>
      </c>
    </row>
    <row r="8" spans="1:9" x14ac:dyDescent="0.25">
      <c r="A8" s="18">
        <v>242</v>
      </c>
      <c r="B8" s="19">
        <v>3111</v>
      </c>
      <c r="C8" s="23">
        <v>5213</v>
      </c>
      <c r="D8" s="15" t="s">
        <v>13</v>
      </c>
      <c r="E8" s="16" t="s">
        <v>14</v>
      </c>
      <c r="F8" s="22">
        <v>322728</v>
      </c>
      <c r="G8" s="22">
        <v>113900</v>
      </c>
      <c r="H8" s="74">
        <f t="shared" si="0"/>
        <v>436628</v>
      </c>
      <c r="I8" s="22">
        <v>77083</v>
      </c>
    </row>
    <row r="9" spans="1:9" x14ac:dyDescent="0.25">
      <c r="A9" s="18">
        <v>243</v>
      </c>
      <c r="B9" s="19">
        <v>3111</v>
      </c>
      <c r="C9" s="24">
        <v>5221</v>
      </c>
      <c r="D9" s="20" t="s">
        <v>15</v>
      </c>
      <c r="E9" s="21" t="s">
        <v>16</v>
      </c>
      <c r="F9" s="22">
        <v>373561</v>
      </c>
      <c r="G9" s="22">
        <v>202800</v>
      </c>
      <c r="H9" s="74">
        <f t="shared" si="0"/>
        <v>576361</v>
      </c>
      <c r="I9" s="22">
        <v>260156</v>
      </c>
    </row>
    <row r="10" spans="1:9" ht="24" x14ac:dyDescent="0.25">
      <c r="A10" s="18">
        <v>240</v>
      </c>
      <c r="B10" s="19">
        <v>3111</v>
      </c>
      <c r="C10" s="24">
        <v>5213</v>
      </c>
      <c r="D10" s="20" t="s">
        <v>17</v>
      </c>
      <c r="E10" s="21" t="s">
        <v>18</v>
      </c>
      <c r="F10" s="22">
        <v>357849</v>
      </c>
      <c r="G10" s="22">
        <v>178900</v>
      </c>
      <c r="H10" s="74">
        <f t="shared" si="0"/>
        <v>536749</v>
      </c>
      <c r="I10" s="22">
        <v>102778</v>
      </c>
    </row>
    <row r="11" spans="1:9" x14ac:dyDescent="0.25">
      <c r="A11" s="18">
        <v>249</v>
      </c>
      <c r="B11" s="19">
        <v>3117</v>
      </c>
      <c r="C11" s="24">
        <v>5221</v>
      </c>
      <c r="D11" s="20" t="s">
        <v>19</v>
      </c>
      <c r="E11" s="21" t="s">
        <v>20</v>
      </c>
      <c r="F11" s="22">
        <v>1118635</v>
      </c>
      <c r="G11" s="22">
        <v>488500</v>
      </c>
      <c r="H11" s="74">
        <f t="shared" si="0"/>
        <v>1607135</v>
      </c>
      <c r="I11" s="22">
        <v>65114</v>
      </c>
    </row>
    <row r="12" spans="1:9" ht="24.75" thickBot="1" x14ac:dyDescent="0.3">
      <c r="A12" s="25">
        <v>246</v>
      </c>
      <c r="B12" s="26">
        <v>3111</v>
      </c>
      <c r="C12" s="27">
        <v>5221</v>
      </c>
      <c r="D12" s="28" t="s">
        <v>21</v>
      </c>
      <c r="E12" s="29" t="s">
        <v>22</v>
      </c>
      <c r="F12" s="30">
        <v>157936</v>
      </c>
      <c r="G12" s="30">
        <v>79000</v>
      </c>
      <c r="H12" s="75">
        <f t="shared" si="0"/>
        <v>236936</v>
      </c>
      <c r="I12" s="30">
        <v>0</v>
      </c>
    </row>
    <row r="13" spans="1:9" ht="25.5" x14ac:dyDescent="0.25">
      <c r="A13" s="31">
        <v>208</v>
      </c>
      <c r="B13" s="32">
        <v>3114</v>
      </c>
      <c r="C13" s="33">
        <v>5213</v>
      </c>
      <c r="D13" s="34" t="s">
        <v>23</v>
      </c>
      <c r="E13" s="35" t="s">
        <v>24</v>
      </c>
      <c r="F13" s="17">
        <f>3261087+45759</f>
        <v>3306846</v>
      </c>
      <c r="G13" s="17">
        <f>1648700+4200</f>
        <v>1652900</v>
      </c>
      <c r="H13" s="76">
        <f t="shared" si="0"/>
        <v>4959746</v>
      </c>
      <c r="I13" s="17">
        <f>1867052+50041</f>
        <v>1917093</v>
      </c>
    </row>
    <row r="14" spans="1:9" ht="25.5" x14ac:dyDescent="0.25">
      <c r="A14" s="18">
        <v>232</v>
      </c>
      <c r="B14" s="19">
        <v>3231</v>
      </c>
      <c r="C14" s="24">
        <v>5221</v>
      </c>
      <c r="D14" s="20" t="s">
        <v>25</v>
      </c>
      <c r="E14" s="36" t="s">
        <v>26</v>
      </c>
      <c r="F14" s="22">
        <v>1260114</v>
      </c>
      <c r="G14" s="22">
        <v>630000</v>
      </c>
      <c r="H14" s="74">
        <f t="shared" si="0"/>
        <v>1890114</v>
      </c>
      <c r="I14" s="22">
        <v>0</v>
      </c>
    </row>
    <row r="15" spans="1:9" ht="25.5" x14ac:dyDescent="0.25">
      <c r="A15" s="18">
        <v>237</v>
      </c>
      <c r="B15" s="19">
        <v>3231</v>
      </c>
      <c r="C15" s="24">
        <v>5221</v>
      </c>
      <c r="D15" s="20" t="s">
        <v>27</v>
      </c>
      <c r="E15" s="36" t="s">
        <v>28</v>
      </c>
      <c r="F15" s="22">
        <v>1134066</v>
      </c>
      <c r="G15" s="22">
        <v>572500</v>
      </c>
      <c r="H15" s="74">
        <f t="shared" si="0"/>
        <v>1706566</v>
      </c>
      <c r="I15" s="22">
        <v>0</v>
      </c>
    </row>
    <row r="16" spans="1:9" ht="25.5" x14ac:dyDescent="0.25">
      <c r="A16" s="18">
        <v>221</v>
      </c>
      <c r="B16" s="19">
        <v>3122</v>
      </c>
      <c r="C16" s="14">
        <v>5213</v>
      </c>
      <c r="D16" s="20" t="s">
        <v>29</v>
      </c>
      <c r="E16" s="36" t="s">
        <v>30</v>
      </c>
      <c r="F16" s="22">
        <f>1060785-27802</f>
        <v>1032983</v>
      </c>
      <c r="G16" s="22">
        <f>530700+27802</f>
        <v>558502</v>
      </c>
      <c r="H16" s="74">
        <f t="shared" si="0"/>
        <v>1591485</v>
      </c>
      <c r="I16" s="22">
        <v>0</v>
      </c>
    </row>
    <row r="17" spans="1:9" ht="25.5" x14ac:dyDescent="0.25">
      <c r="A17" s="18">
        <v>224</v>
      </c>
      <c r="B17" s="19">
        <v>3231</v>
      </c>
      <c r="C17" s="14">
        <v>5213</v>
      </c>
      <c r="D17" s="15" t="s">
        <v>31</v>
      </c>
      <c r="E17" s="36" t="s">
        <v>32</v>
      </c>
      <c r="F17" s="22">
        <v>1559812</v>
      </c>
      <c r="G17" s="22">
        <v>799200</v>
      </c>
      <c r="H17" s="74">
        <f t="shared" si="0"/>
        <v>2359012</v>
      </c>
      <c r="I17" s="22">
        <v>0</v>
      </c>
    </row>
    <row r="18" spans="1:9" x14ac:dyDescent="0.25">
      <c r="A18" s="18">
        <v>241</v>
      </c>
      <c r="B18" s="19">
        <v>3121</v>
      </c>
      <c r="C18" s="24">
        <v>5221</v>
      </c>
      <c r="D18" s="15" t="s">
        <v>33</v>
      </c>
      <c r="E18" s="36" t="s">
        <v>34</v>
      </c>
      <c r="F18" s="22">
        <f>488817-12353</f>
        <v>476464</v>
      </c>
      <c r="G18" s="22">
        <f>236000+12353</f>
        <v>248353</v>
      </c>
      <c r="H18" s="74">
        <f t="shared" si="0"/>
        <v>724817</v>
      </c>
      <c r="I18" s="22">
        <f>18530-13898</f>
        <v>4632</v>
      </c>
    </row>
    <row r="19" spans="1:9" ht="25.5" x14ac:dyDescent="0.25">
      <c r="A19" s="18">
        <v>230</v>
      </c>
      <c r="B19" s="19">
        <v>3113</v>
      </c>
      <c r="C19" s="24">
        <v>5221</v>
      </c>
      <c r="D19" s="20" t="s">
        <v>35</v>
      </c>
      <c r="E19" s="36" t="s">
        <v>36</v>
      </c>
      <c r="F19" s="22">
        <v>1531223</v>
      </c>
      <c r="G19" s="22">
        <v>768800</v>
      </c>
      <c r="H19" s="74">
        <f t="shared" si="0"/>
        <v>2300023</v>
      </c>
      <c r="I19" s="22">
        <v>57477</v>
      </c>
    </row>
    <row r="20" spans="1:9" ht="25.5" x14ac:dyDescent="0.25">
      <c r="A20" s="18">
        <v>226</v>
      </c>
      <c r="B20" s="19">
        <v>3122</v>
      </c>
      <c r="C20" s="14">
        <v>5213</v>
      </c>
      <c r="D20" s="20" t="s">
        <v>37</v>
      </c>
      <c r="E20" s="36" t="s">
        <v>38</v>
      </c>
      <c r="F20" s="22">
        <v>934780</v>
      </c>
      <c r="G20" s="22">
        <v>495500</v>
      </c>
      <c r="H20" s="74">
        <f t="shared" si="0"/>
        <v>1430280</v>
      </c>
      <c r="I20" s="22">
        <v>-2317</v>
      </c>
    </row>
    <row r="21" spans="1:9" ht="25.5" x14ac:dyDescent="0.25">
      <c r="A21" s="18">
        <v>214</v>
      </c>
      <c r="B21" s="19">
        <v>3114</v>
      </c>
      <c r="C21" s="24">
        <v>5221</v>
      </c>
      <c r="D21" s="20" t="s">
        <v>39</v>
      </c>
      <c r="E21" s="36" t="s">
        <v>40</v>
      </c>
      <c r="F21" s="22">
        <v>3921068</v>
      </c>
      <c r="G21" s="22">
        <v>1792100</v>
      </c>
      <c r="H21" s="74">
        <f t="shared" si="0"/>
        <v>5713168</v>
      </c>
      <c r="I21" s="22">
        <v>1861635</v>
      </c>
    </row>
    <row r="22" spans="1:9" ht="25.5" x14ac:dyDescent="0.25">
      <c r="A22" s="18">
        <v>234</v>
      </c>
      <c r="B22" s="19">
        <v>3122</v>
      </c>
      <c r="C22" s="14">
        <v>5213</v>
      </c>
      <c r="D22" s="37" t="s">
        <v>41</v>
      </c>
      <c r="E22" s="38" t="s">
        <v>42</v>
      </c>
      <c r="F22" s="22">
        <f>2956311-73792-84120</f>
        <v>2798399</v>
      </c>
      <c r="G22" s="22">
        <f>1667800+73792+84120</f>
        <v>1825712</v>
      </c>
      <c r="H22" s="74">
        <f t="shared" si="0"/>
        <v>4624111</v>
      </c>
      <c r="I22" s="22">
        <v>0</v>
      </c>
    </row>
    <row r="23" spans="1:9" ht="25.5" x14ac:dyDescent="0.25">
      <c r="A23" s="18">
        <v>244</v>
      </c>
      <c r="B23" s="19">
        <v>3114</v>
      </c>
      <c r="C23" s="24">
        <v>5221</v>
      </c>
      <c r="D23" s="20" t="s">
        <v>43</v>
      </c>
      <c r="E23" s="36" t="s">
        <v>44</v>
      </c>
      <c r="F23" s="22">
        <v>1367598</v>
      </c>
      <c r="G23" s="22">
        <v>683800</v>
      </c>
      <c r="H23" s="74">
        <f t="shared" si="0"/>
        <v>2051398</v>
      </c>
      <c r="I23" s="22">
        <v>981519</v>
      </c>
    </row>
    <row r="24" spans="1:9" ht="25.5" x14ac:dyDescent="0.25">
      <c r="A24" s="18">
        <v>247</v>
      </c>
      <c r="B24" s="19">
        <v>3113</v>
      </c>
      <c r="C24" s="14">
        <v>5213</v>
      </c>
      <c r="D24" s="39" t="s">
        <v>45</v>
      </c>
      <c r="E24" s="36" t="s">
        <v>46</v>
      </c>
      <c r="F24" s="22">
        <v>396210</v>
      </c>
      <c r="G24" s="22">
        <v>194600</v>
      </c>
      <c r="H24" s="74">
        <f t="shared" si="0"/>
        <v>590810</v>
      </c>
      <c r="I24" s="22">
        <v>0</v>
      </c>
    </row>
    <row r="25" spans="1:9" ht="25.5" x14ac:dyDescent="0.25">
      <c r="A25" s="18">
        <v>245</v>
      </c>
      <c r="B25" s="19">
        <v>3141</v>
      </c>
      <c r="C25" s="24">
        <v>5213</v>
      </c>
      <c r="D25" s="20" t="s">
        <v>47</v>
      </c>
      <c r="E25" s="38" t="s">
        <v>48</v>
      </c>
      <c r="F25" s="22">
        <v>356759</v>
      </c>
      <c r="G25" s="22">
        <v>149200</v>
      </c>
      <c r="H25" s="74">
        <f t="shared" si="0"/>
        <v>505959</v>
      </c>
      <c r="I25" s="22">
        <v>0</v>
      </c>
    </row>
    <row r="26" spans="1:9" ht="25.5" x14ac:dyDescent="0.25">
      <c r="A26" s="18">
        <v>250</v>
      </c>
      <c r="B26" s="19">
        <v>3111</v>
      </c>
      <c r="C26" s="24">
        <v>5221</v>
      </c>
      <c r="D26" s="15" t="s">
        <v>49</v>
      </c>
      <c r="E26" s="40" t="s">
        <v>50</v>
      </c>
      <c r="F26" s="22">
        <v>325316</v>
      </c>
      <c r="G26" s="22">
        <v>162500</v>
      </c>
      <c r="H26" s="74">
        <f t="shared" si="0"/>
        <v>487816</v>
      </c>
      <c r="I26" s="22">
        <v>77083</v>
      </c>
    </row>
    <row r="27" spans="1:9" ht="26.25" thickBot="1" x14ac:dyDescent="0.3">
      <c r="A27" s="41">
        <v>251</v>
      </c>
      <c r="B27" s="42">
        <v>3117</v>
      </c>
      <c r="C27" s="43">
        <v>5221</v>
      </c>
      <c r="D27" s="44" t="s">
        <v>51</v>
      </c>
      <c r="E27" s="45" t="s">
        <v>52</v>
      </c>
      <c r="F27" s="30">
        <f>434240+10000</f>
        <v>444240</v>
      </c>
      <c r="G27" s="30">
        <v>214300</v>
      </c>
      <c r="H27" s="75">
        <f t="shared" si="0"/>
        <v>658540</v>
      </c>
      <c r="I27" s="30">
        <f>216509+10000</f>
        <v>226509</v>
      </c>
    </row>
    <row r="28" spans="1:9" ht="25.5" x14ac:dyDescent="0.25">
      <c r="A28" s="12">
        <v>202</v>
      </c>
      <c r="B28" s="13">
        <v>3122</v>
      </c>
      <c r="C28" s="14">
        <v>5213</v>
      </c>
      <c r="D28" s="15" t="s">
        <v>53</v>
      </c>
      <c r="E28" s="46" t="s">
        <v>54</v>
      </c>
      <c r="F28" s="17">
        <f>2032091-10299</f>
        <v>2021792</v>
      </c>
      <c r="G28" s="17">
        <f>1030100+10299</f>
        <v>1040399</v>
      </c>
      <c r="H28" s="76">
        <f t="shared" si="0"/>
        <v>3062191</v>
      </c>
      <c r="I28" s="17">
        <v>0</v>
      </c>
    </row>
    <row r="29" spans="1:9" ht="25.5" x14ac:dyDescent="0.25">
      <c r="A29" s="18">
        <v>231</v>
      </c>
      <c r="B29" s="19">
        <v>3122</v>
      </c>
      <c r="C29" s="14">
        <v>5213</v>
      </c>
      <c r="D29" s="20" t="s">
        <v>55</v>
      </c>
      <c r="E29" s="36" t="s">
        <v>56</v>
      </c>
      <c r="F29" s="22">
        <v>1820785</v>
      </c>
      <c r="G29" s="22">
        <v>944000</v>
      </c>
      <c r="H29" s="74">
        <f t="shared" si="0"/>
        <v>2764785</v>
      </c>
      <c r="I29" s="22">
        <v>0</v>
      </c>
    </row>
    <row r="30" spans="1:9" ht="25.5" x14ac:dyDescent="0.25">
      <c r="A30" s="18">
        <v>205</v>
      </c>
      <c r="B30" s="19">
        <v>3121</v>
      </c>
      <c r="C30" s="14">
        <v>5213</v>
      </c>
      <c r="D30" s="20" t="s">
        <v>57</v>
      </c>
      <c r="E30" s="36" t="s">
        <v>58</v>
      </c>
      <c r="F30" s="22">
        <v>2584900</v>
      </c>
      <c r="G30" s="22">
        <v>1297000</v>
      </c>
      <c r="H30" s="74">
        <f t="shared" si="0"/>
        <v>3881900</v>
      </c>
      <c r="I30" s="22">
        <v>0</v>
      </c>
    </row>
    <row r="31" spans="1:9" ht="25.5" x14ac:dyDescent="0.25">
      <c r="A31" s="18">
        <v>207</v>
      </c>
      <c r="B31" s="19">
        <v>3113</v>
      </c>
      <c r="C31" s="14">
        <v>5213</v>
      </c>
      <c r="D31" s="20" t="s">
        <v>59</v>
      </c>
      <c r="E31" s="36" t="s">
        <v>60</v>
      </c>
      <c r="F31" s="22">
        <f>2961208-39642+30535</f>
        <v>2952101</v>
      </c>
      <c r="G31" s="22">
        <f>1433500+39642+15267</f>
        <v>1488409</v>
      </c>
      <c r="H31" s="77">
        <f t="shared" si="0"/>
        <v>4440510</v>
      </c>
      <c r="I31" s="22">
        <v>1665459</v>
      </c>
    </row>
    <row r="32" spans="1:9" ht="25.5" x14ac:dyDescent="0.25">
      <c r="A32" s="18">
        <v>209</v>
      </c>
      <c r="B32" s="19">
        <v>3114</v>
      </c>
      <c r="C32" s="14">
        <v>5213</v>
      </c>
      <c r="D32" s="20" t="s">
        <v>61</v>
      </c>
      <c r="E32" s="36" t="s">
        <v>62</v>
      </c>
      <c r="F32" s="22">
        <v>5135738</v>
      </c>
      <c r="G32" s="22">
        <v>2641400</v>
      </c>
      <c r="H32" s="74">
        <f t="shared" si="0"/>
        <v>7777138</v>
      </c>
      <c r="I32" s="22">
        <v>2852068</v>
      </c>
    </row>
    <row r="33" spans="1:9" ht="25.5" x14ac:dyDescent="0.25">
      <c r="A33" s="18">
        <v>210</v>
      </c>
      <c r="B33" s="19">
        <v>3111</v>
      </c>
      <c r="C33" s="14">
        <v>5213</v>
      </c>
      <c r="D33" s="20" t="s">
        <v>63</v>
      </c>
      <c r="E33" s="46" t="s">
        <v>64</v>
      </c>
      <c r="F33" s="22">
        <v>229617</v>
      </c>
      <c r="G33" s="22">
        <v>87800</v>
      </c>
      <c r="H33" s="74">
        <f t="shared" si="0"/>
        <v>317417</v>
      </c>
      <c r="I33" s="22">
        <v>93144</v>
      </c>
    </row>
    <row r="34" spans="1:9" ht="25.5" x14ac:dyDescent="0.25">
      <c r="A34" s="18">
        <v>238</v>
      </c>
      <c r="B34" s="19">
        <v>3111</v>
      </c>
      <c r="C34" s="24">
        <v>5221</v>
      </c>
      <c r="D34" s="47" t="s">
        <v>65</v>
      </c>
      <c r="E34" s="48" t="s">
        <v>66</v>
      </c>
      <c r="F34" s="22">
        <v>397461</v>
      </c>
      <c r="G34" s="22">
        <v>198700</v>
      </c>
      <c r="H34" s="74">
        <f t="shared" si="0"/>
        <v>596161</v>
      </c>
      <c r="I34" s="22">
        <v>0</v>
      </c>
    </row>
    <row r="35" spans="1:9" ht="25.5" x14ac:dyDescent="0.25">
      <c r="A35" s="18">
        <v>233</v>
      </c>
      <c r="B35" s="19">
        <v>3123</v>
      </c>
      <c r="C35" s="24">
        <v>5221</v>
      </c>
      <c r="D35" s="49" t="s">
        <v>67</v>
      </c>
      <c r="E35" s="40" t="s">
        <v>68</v>
      </c>
      <c r="F35" s="22">
        <v>2436549</v>
      </c>
      <c r="G35" s="22">
        <v>1257500</v>
      </c>
      <c r="H35" s="74">
        <f t="shared" si="0"/>
        <v>3694049</v>
      </c>
      <c r="I35" s="22">
        <v>0</v>
      </c>
    </row>
    <row r="36" spans="1:9" ht="25.5" x14ac:dyDescent="0.25">
      <c r="A36" s="18">
        <v>216</v>
      </c>
      <c r="B36" s="19">
        <v>3113</v>
      </c>
      <c r="C36" s="24">
        <v>5221</v>
      </c>
      <c r="D36" s="49" t="s">
        <v>69</v>
      </c>
      <c r="E36" s="46" t="s">
        <v>70</v>
      </c>
      <c r="F36" s="22">
        <f>1743529-30857</f>
        <v>1712672</v>
      </c>
      <c r="G36" s="22">
        <f>824100+30857</f>
        <v>854957</v>
      </c>
      <c r="H36" s="74">
        <f t="shared" si="0"/>
        <v>2567629</v>
      </c>
      <c r="I36" s="22">
        <v>554359</v>
      </c>
    </row>
    <row r="37" spans="1:9" x14ac:dyDescent="0.25">
      <c r="A37" s="18">
        <v>217</v>
      </c>
      <c r="B37" s="19">
        <v>3113</v>
      </c>
      <c r="C37" s="24">
        <v>5221</v>
      </c>
      <c r="D37" s="50" t="s">
        <v>71</v>
      </c>
      <c r="E37" s="36" t="s">
        <v>72</v>
      </c>
      <c r="F37" s="22">
        <f>2440774-35431</f>
        <v>2405343</v>
      </c>
      <c r="G37" s="22">
        <f>1217400+35431</f>
        <v>1252831</v>
      </c>
      <c r="H37" s="74">
        <f t="shared" si="0"/>
        <v>3658174</v>
      </c>
      <c r="I37" s="22">
        <v>235380</v>
      </c>
    </row>
    <row r="38" spans="1:9" ht="15.75" thickBot="1" x14ac:dyDescent="0.3">
      <c r="A38" s="51">
        <v>239</v>
      </c>
      <c r="B38" s="52">
        <v>3111</v>
      </c>
      <c r="C38" s="53">
        <v>5221</v>
      </c>
      <c r="D38" s="50" t="s">
        <v>73</v>
      </c>
      <c r="E38" s="54" t="s">
        <v>74</v>
      </c>
      <c r="F38" s="30">
        <v>453014</v>
      </c>
      <c r="G38" s="30">
        <v>165600</v>
      </c>
      <c r="H38" s="75">
        <f t="shared" si="0"/>
        <v>618614</v>
      </c>
      <c r="I38" s="30">
        <v>51389</v>
      </c>
    </row>
    <row r="39" spans="1:9" x14ac:dyDescent="0.25">
      <c r="A39" s="31">
        <v>252</v>
      </c>
      <c r="B39" s="32">
        <v>3113</v>
      </c>
      <c r="C39" s="33">
        <v>5221</v>
      </c>
      <c r="D39" s="55" t="s">
        <v>75</v>
      </c>
      <c r="E39" s="56" t="s">
        <v>76</v>
      </c>
      <c r="F39" s="17">
        <v>344049</v>
      </c>
      <c r="G39" s="17">
        <v>164400</v>
      </c>
      <c r="H39" s="76">
        <f t="shared" si="0"/>
        <v>508449</v>
      </c>
      <c r="I39" s="17">
        <v>125423</v>
      </c>
    </row>
    <row r="40" spans="1:9" x14ac:dyDescent="0.25">
      <c r="A40" s="18">
        <v>253</v>
      </c>
      <c r="B40" s="19">
        <v>3111</v>
      </c>
      <c r="C40" s="24">
        <v>5213</v>
      </c>
      <c r="D40" s="49" t="s">
        <v>77</v>
      </c>
      <c r="E40" s="46" t="s">
        <v>78</v>
      </c>
      <c r="F40" s="22">
        <v>102219</v>
      </c>
      <c r="G40" s="22">
        <f>53700+34642</f>
        <v>88342</v>
      </c>
      <c r="H40" s="74">
        <f t="shared" si="0"/>
        <v>190561</v>
      </c>
      <c r="I40" s="22">
        <f>25695+5709</f>
        <v>31404</v>
      </c>
    </row>
    <row r="41" spans="1:9" x14ac:dyDescent="0.25">
      <c r="A41" s="18">
        <v>254</v>
      </c>
      <c r="B41" s="19">
        <v>3111</v>
      </c>
      <c r="C41" s="24">
        <v>5221</v>
      </c>
      <c r="D41" s="50" t="s">
        <v>79</v>
      </c>
      <c r="E41" s="36" t="s">
        <v>80</v>
      </c>
      <c r="F41" s="22">
        <f>83494-83494</f>
        <v>0</v>
      </c>
      <c r="G41" s="22">
        <f>41700-41700</f>
        <v>0</v>
      </c>
      <c r="H41" s="78">
        <f t="shared" si="0"/>
        <v>0</v>
      </c>
      <c r="I41" s="22">
        <v>0</v>
      </c>
    </row>
    <row r="42" spans="1:9" x14ac:dyDescent="0.25">
      <c r="A42" s="51">
        <v>255</v>
      </c>
      <c r="B42" s="52">
        <v>3111</v>
      </c>
      <c r="C42" s="53">
        <v>5221</v>
      </c>
      <c r="D42" s="50" t="s">
        <v>81</v>
      </c>
      <c r="E42" s="54" t="s">
        <v>82</v>
      </c>
      <c r="F42" s="22">
        <v>182222</v>
      </c>
      <c r="G42" s="22">
        <v>91100</v>
      </c>
      <c r="H42" s="74">
        <f t="shared" si="0"/>
        <v>273322</v>
      </c>
      <c r="I42" s="22">
        <v>0</v>
      </c>
    </row>
    <row r="43" spans="1:9" ht="25.5" x14ac:dyDescent="0.25">
      <c r="A43" s="51">
        <v>256</v>
      </c>
      <c r="B43" s="19">
        <v>3233</v>
      </c>
      <c r="C43" s="24">
        <v>5221</v>
      </c>
      <c r="D43" s="49" t="s">
        <v>83</v>
      </c>
      <c r="E43" s="36" t="s">
        <v>84</v>
      </c>
      <c r="F43" s="22">
        <f>107970+3082</f>
        <v>111052</v>
      </c>
      <c r="G43" s="22">
        <f>60900-3082+35052</f>
        <v>92870</v>
      </c>
      <c r="H43" s="74">
        <f t="shared" si="0"/>
        <v>203922</v>
      </c>
      <c r="I43" s="22">
        <v>0</v>
      </c>
    </row>
    <row r="44" spans="1:9" ht="15.75" thickBot="1" x14ac:dyDescent="0.3">
      <c r="A44" s="41">
        <v>257</v>
      </c>
      <c r="B44" s="42">
        <v>3117</v>
      </c>
      <c r="C44" s="43">
        <v>5221</v>
      </c>
      <c r="D44" s="57" t="s">
        <v>85</v>
      </c>
      <c r="E44" s="58" t="s">
        <v>86</v>
      </c>
      <c r="F44" s="59">
        <f>179673+83494</f>
        <v>263167</v>
      </c>
      <c r="G44" s="59">
        <f>89800+49613+10277+41700</f>
        <v>191390</v>
      </c>
      <c r="H44" s="79">
        <f>F44+G44</f>
        <v>454557</v>
      </c>
      <c r="I44" s="59">
        <f>46250+10277</f>
        <v>56527</v>
      </c>
    </row>
    <row r="45" spans="1:9" x14ac:dyDescent="0.25">
      <c r="A45" s="31">
        <v>258</v>
      </c>
      <c r="B45" s="32">
        <v>3113</v>
      </c>
      <c r="C45" s="33">
        <v>5221</v>
      </c>
      <c r="D45" s="60" t="s">
        <v>87</v>
      </c>
      <c r="E45" s="61" t="s">
        <v>88</v>
      </c>
      <c r="F45" s="17"/>
      <c r="G45" s="17">
        <v>626500</v>
      </c>
      <c r="H45" s="73">
        <f t="shared" si="0"/>
        <v>626500</v>
      </c>
      <c r="I45" s="17">
        <v>113088</v>
      </c>
    </row>
    <row r="46" spans="1:9" x14ac:dyDescent="0.25">
      <c r="A46" s="18">
        <v>259</v>
      </c>
      <c r="B46" s="19">
        <v>3127</v>
      </c>
      <c r="C46" s="24">
        <v>5221</v>
      </c>
      <c r="D46" s="62" t="s">
        <v>89</v>
      </c>
      <c r="E46" s="63" t="s">
        <v>90</v>
      </c>
      <c r="F46" s="22"/>
      <c r="G46" s="22">
        <v>648300</v>
      </c>
      <c r="H46" s="74">
        <f t="shared" si="0"/>
        <v>648300</v>
      </c>
      <c r="I46" s="22">
        <v>0</v>
      </c>
    </row>
    <row r="47" spans="1:9" x14ac:dyDescent="0.25">
      <c r="A47" s="18">
        <v>260</v>
      </c>
      <c r="B47" s="19">
        <v>3233</v>
      </c>
      <c r="C47" s="24">
        <v>5221</v>
      </c>
      <c r="D47" s="62" t="s">
        <v>91</v>
      </c>
      <c r="E47" s="63" t="s">
        <v>92</v>
      </c>
      <c r="F47" s="22"/>
      <c r="G47" s="22">
        <v>59800</v>
      </c>
      <c r="H47" s="74">
        <f t="shared" si="0"/>
        <v>59800</v>
      </c>
      <c r="I47" s="22">
        <v>0</v>
      </c>
    </row>
    <row r="48" spans="1:9" ht="15.75" thickBot="1" x14ac:dyDescent="0.3">
      <c r="A48" s="41">
        <v>261</v>
      </c>
      <c r="B48" s="42">
        <v>3111</v>
      </c>
      <c r="C48" s="43">
        <v>5221</v>
      </c>
      <c r="D48" s="64" t="s">
        <v>93</v>
      </c>
      <c r="E48" s="65" t="s">
        <v>94</v>
      </c>
      <c r="F48" s="59"/>
      <c r="G48" s="59">
        <v>129800</v>
      </c>
      <c r="H48" s="80">
        <f t="shared" si="0"/>
        <v>129800</v>
      </c>
      <c r="I48" s="59">
        <v>0</v>
      </c>
    </row>
    <row r="50" spans="1:9" ht="15.75" thickBot="1" x14ac:dyDescent="0.3">
      <c r="A50" s="66"/>
      <c r="B50" s="66"/>
      <c r="D50" s="66"/>
      <c r="E50" s="66"/>
    </row>
    <row r="51" spans="1:9" ht="16.5" thickBot="1" x14ac:dyDescent="0.3">
      <c r="E51" s="67" t="s">
        <v>95</v>
      </c>
      <c r="H51" s="82">
        <f>SUM(H5:H50)</f>
        <v>83662402</v>
      </c>
      <c r="I51" s="68">
        <f>SUM(I5:I48)</f>
        <v>11507755</v>
      </c>
    </row>
    <row r="53" spans="1:9" x14ac:dyDescent="0.25">
      <c r="E53" t="s">
        <v>96</v>
      </c>
      <c r="H53" s="70">
        <v>84183273</v>
      </c>
    </row>
    <row r="54" spans="1:9" x14ac:dyDescent="0.25">
      <c r="A54" s="66"/>
      <c r="B54" s="66"/>
      <c r="D54" s="66"/>
      <c r="E54" s="66" t="s">
        <v>97</v>
      </c>
      <c r="H54" s="70">
        <v>30284</v>
      </c>
    </row>
    <row r="55" spans="1:9" x14ac:dyDescent="0.25">
      <c r="E55" s="69" t="s">
        <v>98</v>
      </c>
      <c r="H55" s="71">
        <f>H53+H54</f>
        <v>84213557</v>
      </c>
    </row>
    <row r="57" spans="1:9" x14ac:dyDescent="0.25">
      <c r="E57" t="s">
        <v>104</v>
      </c>
      <c r="H57" s="70">
        <f>H55-H51</f>
        <v>551155</v>
      </c>
    </row>
  </sheetData>
  <pageMargins left="0.70866141732283472" right="0.70866141732283472" top="0.74803149606299213" bottom="0.74803149606299213" header="0.31496062992125984" footer="0.31496062992125984"/>
  <pageSetup paperSize="9" scale="85" orientation="portrait" horizontalDpi="0" verticalDpi="0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ÚZ 33 155  tab. č. 1</vt:lpstr>
      <vt:lpstr>'ÚZ 33 155  tab. č. 1'!Názvy_tisku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2019-08-01T08:00:22Z</dcterms:modified>
</cp:coreProperties>
</file>