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99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29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17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17\Desktop\RK\25\přílohy\"/>
    </mc:Choice>
  </mc:AlternateContent>
  <xr:revisionPtr revIDLastSave="0" documentId="8_{3E75C995-366C-450C-B549-4DD5B12192F4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tab. 5.a ukazatele PO 2024" sheetId="1" r:id="rId1"/>
    <sheet name="tab 5.b rekapitulace" sheetId="2" r:id="rId2"/>
    <sheet name="List3" sheetId="3" r:id="rId3"/>
  </sheets>
  <definedNames>
    <definedName name="_xlnm._FilterDatabase" localSheetId="0" hidden="1">'tab. 5.a ukazatele PO 2024'!$A$5:$AD$77</definedName>
    <definedName name="_xlnm.Print_Titles" localSheetId="0">'tab. 5.a ukazatele PO 2024'!$A:$D,'tab. 5.a ukazatele PO 2024'!$1:$5</definedName>
    <definedName name="_xlnm.Print_Area" localSheetId="0">'tab. 5.a ukazatele PO 2024'!$A$1:$AB$82</definedName>
    <definedName name="Z_15764750_8AF9_45DF_9450_B30F8151D6AB_.wvu.FilterData" localSheetId="0" hidden="1">'tab. 5.a ukazatele PO 2024'!$A$5:$AB$77</definedName>
    <definedName name="Z_15764750_8AF9_45DF_9450_B30F8151D6AB_.wvu.PrintArea" localSheetId="0" hidden="1">'tab. 5.a ukazatele PO 2024'!$E$6:$AB$79</definedName>
    <definedName name="Z_15764750_8AF9_45DF_9450_B30F8151D6AB_.wvu.PrintTitles" localSheetId="0" hidden="1">'tab. 5.a ukazatele PO 2024'!$A:$D,'tab. 5.a ukazatele PO 2024'!$1:$5</definedName>
    <definedName name="Z_158C09F7_18EE_41BD_8219_642EC77E7A49_.wvu.FilterData" localSheetId="0" hidden="1">'tab. 5.a ukazatele PO 2024'!$A$5:$AB$77</definedName>
    <definedName name="Z_1B36C436_7749_4D5A_85CF_465B4D5884E4_.wvu.FilterData" localSheetId="0" hidden="1">'tab. 5.a ukazatele PO 2024'!$A$5:$AB$77</definedName>
    <definedName name="Z_1BDA48F1_2117_4247_B682_D06D9A52B696_.wvu.FilterData" localSheetId="0" hidden="1">'tab. 5.a ukazatele PO 2024'!$A$5:$AB$77</definedName>
    <definedName name="Z_1CE61FA3_EBE7_4A29_B370_8D18951A1C1D_.wvu.FilterData" localSheetId="0" hidden="1">'tab. 5.a ukazatele PO 2024'!$A$5:$AB$77</definedName>
    <definedName name="Z_1DB03DC3_DD52_49CD_8072_4B719410EDF4_.wvu.PrintTitles" localSheetId="0" hidden="1">'tab. 5.a ukazatele PO 2024'!$A:$D,'tab. 5.a ukazatele PO 2024'!$1:$5</definedName>
    <definedName name="Z_24DDFE16_0A44_445E_B3CD_69FC7686A5EA_.wvu.FilterData" localSheetId="0" hidden="1">'tab. 5.a ukazatele PO 2024'!$A$5:$AB$77</definedName>
    <definedName name="Z_312FC7F6_F224_40E1_88F4_A34436304FF7_.wvu.Cols" localSheetId="0" hidden="1">'tab. 5.a ukazatele PO 2024'!$C:$C,'tab. 5.a ukazatele PO 2024'!$M:$M,'tab. 5.a ukazatele PO 2024'!$O:$O</definedName>
    <definedName name="Z_312FC7F6_F224_40E1_88F4_A34436304FF7_.wvu.FilterData" localSheetId="0" hidden="1">'tab. 5.a ukazatele PO 2024'!$A$5:$AD$77</definedName>
    <definedName name="Z_312FC7F6_F224_40E1_88F4_A34436304FF7_.wvu.PrintArea" localSheetId="0" hidden="1">'tab. 5.a ukazatele PO 2024'!$A$1:$AB$82</definedName>
    <definedName name="Z_312FC7F6_F224_40E1_88F4_A34436304FF7_.wvu.PrintTitles" localSheetId="0" hidden="1">'tab. 5.a ukazatele PO 2024'!$A:$D,'tab. 5.a ukazatele PO 2024'!$1:$5</definedName>
    <definedName name="Z_3711CB97_B5D6_4ED8_A9AA_7656DE13F82B_.wvu.FilterData" localSheetId="0" hidden="1">'tab. 5.a ukazatele PO 2024'!$A$5:$AB$77</definedName>
    <definedName name="Z_3BB9484A_3360_45A9_8E6F_A4C04EF2E89D_.wvu.FilterData" localSheetId="0" hidden="1">'tab. 5.a ukazatele PO 2024'!$A$5:$AB$77</definedName>
    <definedName name="Z_4209917F_B983_4B30_97D3_05CDE63615DE_.wvu.FilterData" localSheetId="0" hidden="1">'tab. 5.a ukazatele PO 2024'!$A$5:$AB$77</definedName>
    <definedName name="Z_45E37969_6BF2_4A2E_804C_6992460AED6B_.wvu.FilterData" localSheetId="0" hidden="1">'tab. 5.a ukazatele PO 2024'!$A$5:$AB$77</definedName>
    <definedName name="Z_4A1DFD46_72D8_4FE2_9DA7_393B3D77CE3C_.wvu.FilterData" localSheetId="0" hidden="1">'tab. 5.a ukazatele PO 2024'!$A$5:$AB$77</definedName>
    <definedName name="Z_559A99CC_AB3F_4E64_AFDC_D58CD1B9EC4F_.wvu.FilterData" localSheetId="0" hidden="1">'tab. 5.a ukazatele PO 2024'!$A$5:$AB$77</definedName>
    <definedName name="Z_56EA3EEC_DB4A_4A86_BFAB_8EAC57DB140A_.wvu.FilterData" localSheetId="0" hidden="1">'tab. 5.a ukazatele PO 2024'!$A$5:$AB$77</definedName>
    <definedName name="Z_59F668C0_FA6D_4C7A_A68B_AC3180A7BB03_.wvu.FilterData" localSheetId="0" hidden="1">'tab. 5.a ukazatele PO 2024'!$A$5:$AB$77</definedName>
    <definedName name="Z_5AD6567C_BA94_4474_8945_F8EEC1EF41C3_.wvu.FilterData" localSheetId="0" hidden="1">'tab. 5.a ukazatele PO 2024'!$A$5:$AB$77</definedName>
    <definedName name="Z_5BD4804E_1DFA_4008_87B7_FC7225AFD218_.wvu.FilterData" localSheetId="0" hidden="1">'tab. 5.a ukazatele PO 2024'!$A$5:$AB$77</definedName>
    <definedName name="Z_5DDD0D1C_B93A_41C4_AA5B_A114FB693CCB_.wvu.FilterData" localSheetId="0" hidden="1">'tab. 5.a ukazatele PO 2024'!$A$5:$AB$77</definedName>
    <definedName name="Z_6446DDEA_92FE_416B_AEE5_95BEA25DB15B_.wvu.FilterData" localSheetId="0" hidden="1">'tab. 5.a ukazatele PO 2024'!#REF!</definedName>
    <definedName name="Z_70784625_D6AA_4827_8FB2_93D97FE1DFCE_.wvu.FilterData" localSheetId="0" hidden="1">'tab. 5.a ukazatele PO 2024'!$A$5:$AB$77</definedName>
    <definedName name="Z_70784625_D6AA_4827_8FB2_93D97FE1DFCE_.wvu.PrintArea" localSheetId="0" hidden="1">'tab. 5.a ukazatele PO 2024'!$E$6:$AB$79</definedName>
    <definedName name="Z_70784625_D6AA_4827_8FB2_93D97FE1DFCE_.wvu.PrintTitles" localSheetId="0" hidden="1">'tab. 5.a ukazatele PO 2024'!$A:$D,'tab. 5.a ukazatele PO 2024'!$1:$5</definedName>
    <definedName name="Z_70B75830_1D2B_4A2A_91AE_BD4A0E44DF19_.wvu.FilterData" localSheetId="0" hidden="1">'tab. 5.a ukazatele PO 2024'!$A$5:$AB$77</definedName>
    <definedName name="Z_7125D4A3_5F37_4110_B6FF_CECD695F10AF_.wvu.FilterData" localSheetId="0" hidden="1">'tab. 5.a ukazatele PO 2024'!$A$5:$AB$77</definedName>
    <definedName name="Z_735C8EF5_6C55_467C_96C0_A7D4130CBCF4_.wvu.FilterData" localSheetId="0" hidden="1">'tab. 5.a ukazatele PO 2024'!$A$5:$AB$77</definedName>
    <definedName name="Z_785058E2_7C2A_4ADC_8A05_7DDA1683F6B3_.wvu.FilterData" localSheetId="0" hidden="1">'tab. 5.a ukazatele PO 2024'!$A$5:$AB$77</definedName>
    <definedName name="Z_7A0DE5FB_B17A_4AE7_A3AE_0DBE2569515B_.wvu.FilterData" localSheetId="0" hidden="1">'tab. 5.a ukazatele PO 2024'!$A$5:$AD$77</definedName>
    <definedName name="Z_7B3E59BB_4A5C_49FE_852D_45D535CDBFCE_.wvu.FilterData" localSheetId="0" hidden="1">'tab. 5.a ukazatele PO 2024'!$A$5:$AB$77</definedName>
    <definedName name="Z_7CC1FA3A_895C_48F2_A941_ABE1E0AA99FD_.wvu.PrintTitles" localSheetId="0" hidden="1">'tab. 5.a ukazatele PO 2024'!$A:$D,'tab. 5.a ukazatele PO 2024'!$1:$5</definedName>
    <definedName name="Z_814C2ED3_5018_423D_AA51_9DF08E04CE57_.wvu.FilterData" localSheetId="0" hidden="1">'tab. 5.a ukazatele PO 2024'!$A$5:$AB$77</definedName>
    <definedName name="Z_894DB671_8301_4226_9D2A_3CC204FB7FF0_.wvu.FilterData" localSheetId="0" hidden="1">'tab. 5.a ukazatele PO 2024'!$A$5:$AB$77</definedName>
    <definedName name="Z_985903A9_9AC0_4EEF_B3E6_551C22113BEE_.wvu.FilterData" localSheetId="0" hidden="1">'tab. 5.a ukazatele PO 2024'!$A$5:$AB$77</definedName>
    <definedName name="Z_985903A9_9AC0_4EEF_B3E6_551C22113BEE_.wvu.PrintTitles" localSheetId="0" hidden="1">'tab. 5.a ukazatele PO 2024'!$A:$D,'tab. 5.a ukazatele PO 2024'!$1:$5</definedName>
    <definedName name="Z_9C92C619_A859_4C03_B862_8AF15C18B59A_.wvu.FilterData" localSheetId="0" hidden="1">'tab. 5.a ukazatele PO 2024'!$A$5:$AB$77</definedName>
    <definedName name="Z_ACB0CF54_59A6_40F0_ACFB_19E40FA9D8EC_.wvu.FilterData" localSheetId="0" hidden="1">'tab. 5.a ukazatele PO 2024'!$A$5:$AB$77</definedName>
    <definedName name="Z_B5644001_46E8_4A6D_8484_E9B7B1F663C6_.wvu.FilterData" localSheetId="0" hidden="1">'tab. 5.a ukazatele PO 2024'!$A$5:$AB$77</definedName>
    <definedName name="Z_B5644001_46E8_4A6D_8484_E9B7B1F663C6_.wvu.PrintArea" localSheetId="0" hidden="1">'tab. 5.a ukazatele PO 2024'!$E$6:$AB$83</definedName>
    <definedName name="Z_B5644001_46E8_4A6D_8484_E9B7B1F663C6_.wvu.PrintTitles" localSheetId="0" hidden="1">'tab. 5.a ukazatele PO 2024'!$A:$D,'tab. 5.a ukazatele PO 2024'!$1:$5</definedName>
    <definedName name="Z_B56BB743_ACD1_4F1C_A4EC_86D4E390A4F0_.wvu.FilterData" localSheetId="0" hidden="1">'tab. 5.a ukazatele PO 2024'!$A$5:$AB$77</definedName>
    <definedName name="Z_B56BB743_ACD1_4F1C_A4EC_86D4E390A4F0_.wvu.PrintArea" localSheetId="0" hidden="1">'tab. 5.a ukazatele PO 2024'!$E$6:$AB$83</definedName>
    <definedName name="Z_B56BB743_ACD1_4F1C_A4EC_86D4E390A4F0_.wvu.PrintTitles" localSheetId="0" hidden="1">'tab. 5.a ukazatele PO 2024'!$A:$D,'tab. 5.a ukazatele PO 2024'!$1:$5</definedName>
    <definedName name="Z_BBB16494_D12E_4DB7_A0CC_8D364B8AC92C_.wvu.FilterData" localSheetId="0" hidden="1">'tab. 5.a ukazatele PO 2024'!$A$5:$AB$77</definedName>
    <definedName name="Z_BD206193_A9CB_4FB5_800C_FE0571FD5AED_.wvu.FilterData" localSheetId="0" hidden="1">'tab. 5.a ukazatele PO 2024'!$A$5:$AB$77</definedName>
    <definedName name="Z_BD206193_A9CB_4FB5_800C_FE0571FD5AED_.wvu.PrintTitles" localSheetId="0" hidden="1">'tab. 5.a ukazatele PO 2024'!$A:$D,'tab. 5.a ukazatele PO 2024'!$1:$5</definedName>
    <definedName name="Z_BD2ABD2E_5B85_4A66_8C4D_5AC8420C2B3B_.wvu.FilterData" localSheetId="0" hidden="1">'tab. 5.a ukazatele PO 2024'!$A$5:$AB$77</definedName>
    <definedName name="Z_BD2ABD2E_5B85_4A66_8C4D_5AC8420C2B3B_.wvu.PrintArea" localSheetId="0" hidden="1">'tab. 5.a ukazatele PO 2024'!$E$6:$AB$83</definedName>
    <definedName name="Z_BD2ABD2E_5B85_4A66_8C4D_5AC8420C2B3B_.wvu.PrintTitles" localSheetId="0" hidden="1">'tab. 5.a ukazatele PO 2024'!$A:$D,'tab. 5.a ukazatele PO 2024'!$1:$5</definedName>
    <definedName name="Z_BD5456A6_45E9_42B7_B375_15E458E94A45_.wvu.FilterData" localSheetId="0" hidden="1">'tab. 5.a ukazatele PO 2024'!$A$5:$AB$77</definedName>
    <definedName name="Z_BD5456A6_45E9_42B7_B375_15E458E94A45_.wvu.PrintArea" localSheetId="0" hidden="1">'tab. 5.a ukazatele PO 2024'!$E$6:$AB$79</definedName>
    <definedName name="Z_BD5456A6_45E9_42B7_B375_15E458E94A45_.wvu.PrintTitles" localSheetId="0" hidden="1">'tab. 5.a ukazatele PO 2024'!$A:$D,'tab. 5.a ukazatele PO 2024'!$1:$5</definedName>
    <definedName name="Z_C01FF8DB_979A_4563_96BF_3D7D77CD9917_.wvu.FilterData" localSheetId="0" hidden="1">'tab. 5.a ukazatele PO 2024'!$A$5:$AB$77</definedName>
    <definedName name="Z_C5553868_B1BC_42AA_B251_130824B1493F_.wvu.FilterData" localSheetId="0" hidden="1">'tab. 5.a ukazatele PO 2024'!$A$5:$AB$77</definedName>
    <definedName name="Z_C5553868_B1BC_42AA_B251_130824B1493F_.wvu.PrintTitles" localSheetId="0" hidden="1">'tab. 5.a ukazatele PO 2024'!$A:$D,'tab. 5.a ukazatele PO 2024'!$1:$5</definedName>
    <definedName name="Z_DA5D7084_560F_42AC_B028_40445541CA33_.wvu.FilterData" localSheetId="0" hidden="1">'tab. 5.a ukazatele PO 2024'!$A$5:$AB$77</definedName>
    <definedName name="Z_DE33028F_5D5E_414A_AA18_4BD14DACDF03_.wvu.FilterData" localSheetId="0" hidden="1">'tab. 5.a ukazatele PO 2024'!$A$5:$AB$77</definedName>
    <definedName name="Z_E2BAD781_B908_4E25_8A16_863F13627893_.wvu.FilterData" localSheetId="0" hidden="1">'tab. 5.a ukazatele PO 2024'!#REF!</definedName>
    <definedName name="Z_E469200E_E45B_48BF_9EDA_B3574152690B_.wvu.FilterData" localSheetId="0" hidden="1">'tab. 5.a ukazatele PO 2024'!$A$5:$AB$77</definedName>
    <definedName name="Z_E469200E_E45B_48BF_9EDA_B3574152690B_.wvu.PrintArea" localSheetId="0" hidden="1">'tab. 5.a ukazatele PO 2024'!$E$6:$AB$83</definedName>
    <definedName name="Z_E469200E_E45B_48BF_9EDA_B3574152690B_.wvu.PrintTitles" localSheetId="0" hidden="1">'tab. 5.a ukazatele PO 2024'!$A:$D,'tab. 5.a ukazatele PO 2024'!$1:$5</definedName>
    <definedName name="Z_E9C4D2C7_6DAD_4C29_B272_493347D19360_.wvu.FilterData" localSheetId="0" hidden="1">'tab. 5.a ukazatele PO 2024'!$A$5:$AB$77</definedName>
    <definedName name="Z_ECA95C7A_EFD8_4EC4_85A2_34F63C8C25EF_.wvu.Cols" localSheetId="0" hidden="1">'tab. 5.a ukazatele PO 2024'!$C:$C,'tab. 5.a ukazatele PO 2024'!$M:$M,'tab. 5.a ukazatele PO 2024'!$O:$O</definedName>
    <definedName name="Z_ECA95C7A_EFD8_4EC4_85A2_34F63C8C25EF_.wvu.FilterData" localSheetId="0" hidden="1">'tab. 5.a ukazatele PO 2024'!$A$5:$AD$77</definedName>
    <definedName name="Z_ECA95C7A_EFD8_4EC4_85A2_34F63C8C25EF_.wvu.PrintArea" localSheetId="0" hidden="1">'tab. 5.a ukazatele PO 2024'!$A$1:$AB$82</definedName>
    <definedName name="Z_ECA95C7A_EFD8_4EC4_85A2_34F63C8C25EF_.wvu.PrintTitles" localSheetId="0" hidden="1">'tab. 5.a ukazatele PO 2024'!$A:$D,'tab. 5.a ukazatele PO 2024'!$1:$5</definedName>
    <definedName name="Z_EED36F6C_4B23_4EC3_A792_F512A3A0A1BF_.wvu.FilterData" localSheetId="0" hidden="1">'tab. 5.a ukazatele PO 2024'!$A$5:$AB$77</definedName>
    <definedName name="Z_F16D7810_E640_4938_87BE_94D88F15A757_.wvu.FilterData" localSheetId="0" hidden="1">'tab. 5.a ukazatele PO 2024'!$A$5:$AB$77</definedName>
    <definedName name="Z_F34D93BB_303C_41D4_86BF_175561CF63A4_.wvu.FilterData" localSheetId="0" hidden="1">'tab. 5.a ukazatele PO 2024'!$A$5:$AB$77</definedName>
    <definedName name="Z_F34D93BB_303C_41D4_86BF_175561CF63A4_.wvu.PrintArea" localSheetId="0" hidden="1">'tab. 5.a ukazatele PO 2024'!$E$6:$AB$83</definedName>
    <definedName name="Z_F34D93BB_303C_41D4_86BF_175561CF63A4_.wvu.PrintTitles" localSheetId="0" hidden="1">'tab. 5.a ukazatele PO 2024'!$A:$D,'tab. 5.a ukazatele PO 2024'!$1:$5</definedName>
    <definedName name="Z_F5B00F23_DA0B_42B9_AD97_CFC591C28BB9_.wvu.FilterData" localSheetId="0" hidden="1">'tab. 5.a ukazatele PO 2024'!$A$5:$AB$77</definedName>
    <definedName name="Z_F92311DB_0154_4A3E_91D0_B76A8C2D3680_.wvu.FilterData" localSheetId="0" hidden="1">'tab. 5.a ukazatele PO 2024'!$A$5:$AB$77</definedName>
    <definedName name="Z_F9B18A13_7C2D_461B_81CF_66A30C04EEE5_.wvu.FilterData" localSheetId="0" hidden="1">'tab. 5.a ukazatele PO 2024'!$A$5:$AB$77</definedName>
    <definedName name="Z_F9CC7C0A_8455_4B23_89B8_6EAC226AC099_.wvu.FilterData" localSheetId="0" hidden="1">'tab. 5.a ukazatele PO 2024'!$A$5:$AB$77</definedName>
    <definedName name="Z_F9CC7C0A_8455_4B23_89B8_6EAC226AC099_.wvu.PrintTitles" localSheetId="0" hidden="1">'tab. 5.a ukazatele PO 2024'!$A:$D,'tab. 5.a ukazatele PO 2024'!$1:$5</definedName>
    <definedName name="Z_FDFAE0C3_4291_4287_A13C_B1F36B29DBF0_.wvu.FilterData" localSheetId="0" hidden="1">'tab. 5.a ukazatele PO 2024'!$A$5:$AB$77</definedName>
    <definedName name="Z_FF8EF754_D27D_47C8_B959_B99C0443677D_.wvu.FilterData" localSheetId="0" hidden="1">'tab. 5.a ukazatele PO 2024'!$A$5:$AB$77</definedName>
  </definedNames>
  <calcPr calcId="191029"/>
  <customWorkbookViews>
    <customWorkbookView name="Nesvačilová Ivana – osobní zobrazení" guid="{312FC7F6-F224-40E1-88F4-A34436304FF7}" mergeInterval="0" personalView="1" maximized="1" xWindow="-8" yWindow="-8" windowWidth="1936" windowHeight="1056" activeSheetId="2"/>
    <customWorkbookView name="Kopřivová Alena – osobní zobrazení" guid="{15764750-8AF9-45DF-9450-B30F8151D6AB}" mergeInterval="0" personalView="1" xWindow="32" yWindow="32" windowWidth="1800" windowHeight="942" activeSheetId="1"/>
    <customWorkbookView name="Steklíková Dagmar – osobní zobrazení" guid="{B56BB743-ACD1-4F1C-A4EC-86D4E390A4F0}" mergeInterval="0" personalView="1" maximized="1" xWindow="-9" yWindow="-9" windowWidth="1938" windowHeight="1048" activeSheetId="1"/>
    <customWorkbookView name="Beskydová Sabina Ing. – osobní zobrazení" guid="{BD5456A6-45E9-42B7-B375-15E458E94A45}" mergeInterval="0" personalView="1" maximized="1" xWindow="1912" yWindow="-8" windowWidth="1696" windowHeight="1026" activeSheetId="1"/>
    <customWorkbookView name="Bonhard Jiří Ing. – osobní zobrazení" guid="{BD2ABD2E-5B85-4A66-8C4D-5AC8420C2B3B}" mergeInterval="0" personalView="1" maximized="1" xWindow="-8" yWindow="-8" windowWidth="1936" windowHeight="1056" activeSheetId="1"/>
    <customWorkbookView name="395 – osobní zobrazení" guid="{F34D93BB-303C-41D4-86BF-175561CF63A4}" mergeInterval="0" personalView="1" xWindow="129" yWindow="11" windowWidth="1791" windowHeight="1021" activeSheetId="1"/>
    <customWorkbookView name="340 – osobní zobrazení" guid="{E469200E-E45B-48BF-9EDA-B3574152690B}" mergeInterval="0" personalView="1" maximized="1" xWindow="-8" yWindow="-8" windowWidth="1616" windowHeight="876" activeSheetId="1"/>
    <customWorkbookView name="Jan Vaníček – osobní zobrazení" guid="{985903A9-9AC0-4EEF-B3E6-551C22113BEE}" mergeInterval="0" personalView="1" maximized="1" xWindow="-8" yWindow="-8" windowWidth="1936" windowHeight="1056" activeSheetId="1"/>
    <customWorkbookView name="Václav Jarkovský - vlastní zobrazení" guid="{F9CC7C0A-8455-4B23-89B8-6EAC226AC099}" mergeInterval="0" personalView="1" maximized="1" xWindow="1" yWindow="1" windowWidth="1276" windowHeight="794" activeSheetId="1"/>
    <customWorkbookView name="Dana Třísková – osobní zobrazení" guid="{C5553868-B1BC-42AA-B251-130824B1493F}" mergeInterval="0" personalView="1" maximized="1" xWindow="-9" yWindow="-9" windowWidth="1791" windowHeight="1098" activeSheetId="1"/>
    <customWorkbookView name="Jan Vaníček - vlastní zobrazení" guid="{7CC1FA3A-895C-48F2-A941-ABE1E0AA99FD}" mergeInterval="0" personalView="1" xWindow="9" yWindow="31" windowWidth="1264" windowHeight="803" activeSheetId="1"/>
    <customWorkbookView name="395 - vlastní zobrazení" guid="{1DB03DC3-DD52-49CD-8072-4B719410EDF4}" mergeInterval="0" personalView="1" maximized="1" xWindow="1" yWindow="1" windowWidth="1916" windowHeight="755" activeSheetId="1"/>
    <customWorkbookView name="213 – osobní zobrazení" guid="{BD206193-A9CB-4FB5-800C-FE0571FD5AED}" mergeInterval="0" personalView="1" maximized="1" xWindow="-8" yWindow="-8" windowWidth="1936" windowHeight="1056" activeSheetId="1"/>
    <customWorkbookView name="tatka – osobní zobrazení" guid="{B5644001-46E8-4A6D-8484-E9B7B1F663C6}" mergeInterval="0" personalView="1" xWindow="1" windowWidth="1072" windowHeight="1390" activeSheetId="1"/>
    <customWorkbookView name="Dědková Radka Ing. – osobní zobrazení" guid="{70784625-D6AA-4827-8FB2-93D97FE1DFCE}" mergeInterval="0" personalView="1" maximized="1" xWindow="-11" yWindow="-11" windowWidth="1942" windowHeight="1042" activeSheetId="1"/>
    <customWorkbookView name="Jarkovský Václav Ing. – osobní zobrazení" guid="{ECA95C7A-EFD8-4EC4-85A2-34F63C8C25EF}" mergeInterval="0" personalView="1" maximized="1" xWindow="-8" yWindow="-8" windowWidth="1936" windowHeight="1056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5" i="2" l="1"/>
  <c r="M15" i="2"/>
  <c r="L15" i="2"/>
  <c r="K15" i="2"/>
  <c r="J15" i="2"/>
  <c r="H15" i="2"/>
  <c r="G15" i="2"/>
  <c r="F15" i="2"/>
  <c r="E15" i="2"/>
  <c r="D15" i="2"/>
  <c r="C15" i="2"/>
  <c r="E8" i="1"/>
  <c r="E35" i="1"/>
  <c r="N81" i="1"/>
  <c r="N16" i="1"/>
  <c r="I81" i="1"/>
  <c r="N82" i="1" s="1"/>
  <c r="I64" i="1" l="1"/>
  <c r="N29" i="1"/>
  <c r="W64" i="1"/>
  <c r="W51" i="1"/>
  <c r="M12" i="2" l="1"/>
  <c r="Q44" i="1" l="1"/>
  <c r="Q45" i="1"/>
  <c r="Q46" i="1"/>
  <c r="Q47" i="1"/>
  <c r="D9" i="2" l="1"/>
  <c r="AA77" i="1" l="1"/>
  <c r="Z77" i="1"/>
  <c r="AA76" i="1"/>
  <c r="Z76" i="1"/>
  <c r="AA75" i="1"/>
  <c r="Z75" i="1"/>
  <c r="AA74" i="1"/>
  <c r="Z74" i="1"/>
  <c r="AA73" i="1"/>
  <c r="Z73" i="1"/>
  <c r="AA72" i="1"/>
  <c r="Z72" i="1"/>
  <c r="AA71" i="1"/>
  <c r="Z71" i="1"/>
  <c r="AA70" i="1"/>
  <c r="Z70" i="1"/>
  <c r="AA69" i="1"/>
  <c r="Z69" i="1"/>
  <c r="AA68" i="1"/>
  <c r="Z68" i="1"/>
  <c r="AA67" i="1"/>
  <c r="Z67" i="1"/>
  <c r="AA66" i="1"/>
  <c r="Z66" i="1"/>
  <c r="AA65" i="1"/>
  <c r="Z65" i="1"/>
  <c r="AA64" i="1"/>
  <c r="Z64" i="1"/>
  <c r="AA63" i="1"/>
  <c r="Z63" i="1"/>
  <c r="AA62" i="1"/>
  <c r="Z62" i="1"/>
  <c r="AA61" i="1"/>
  <c r="Z61" i="1"/>
  <c r="AA60" i="1"/>
  <c r="Z60" i="1"/>
  <c r="AA59" i="1"/>
  <c r="Z59" i="1"/>
  <c r="AA58" i="1"/>
  <c r="Z58" i="1"/>
  <c r="AA57" i="1"/>
  <c r="Z57" i="1"/>
  <c r="AA56" i="1"/>
  <c r="Z56" i="1"/>
  <c r="AA55" i="1"/>
  <c r="Z55" i="1"/>
  <c r="AA54" i="1"/>
  <c r="Z54" i="1"/>
  <c r="AA53" i="1"/>
  <c r="Z53" i="1"/>
  <c r="AA52" i="1"/>
  <c r="Z52" i="1"/>
  <c r="AA51" i="1"/>
  <c r="Z51" i="1"/>
  <c r="AA50" i="1"/>
  <c r="Z50" i="1"/>
  <c r="AA49" i="1"/>
  <c r="Z49" i="1"/>
  <c r="AA48" i="1"/>
  <c r="Z48" i="1"/>
  <c r="AA47" i="1"/>
  <c r="Z47" i="1"/>
  <c r="AA46" i="1"/>
  <c r="Z46" i="1"/>
  <c r="AA45" i="1"/>
  <c r="Z45" i="1"/>
  <c r="AA44" i="1"/>
  <c r="Z44" i="1"/>
  <c r="AA43" i="1"/>
  <c r="Z43" i="1"/>
  <c r="AA42" i="1"/>
  <c r="Z42" i="1"/>
  <c r="AA41" i="1"/>
  <c r="Z41" i="1"/>
  <c r="AA40" i="1"/>
  <c r="Z40" i="1"/>
  <c r="AA39" i="1"/>
  <c r="Z39" i="1"/>
  <c r="AA38" i="1"/>
  <c r="Z38" i="1"/>
  <c r="AA37" i="1"/>
  <c r="Z37" i="1"/>
  <c r="AA36" i="1"/>
  <c r="Z36" i="1"/>
  <c r="AA35" i="1"/>
  <c r="Z35" i="1"/>
  <c r="AA34" i="1"/>
  <c r="Z34" i="1"/>
  <c r="AA33" i="1"/>
  <c r="Z33" i="1"/>
  <c r="AA32" i="1"/>
  <c r="Z32" i="1"/>
  <c r="AA31" i="1"/>
  <c r="Z31" i="1"/>
  <c r="AA30" i="1"/>
  <c r="Z30" i="1"/>
  <c r="AA29" i="1"/>
  <c r="Z29" i="1"/>
  <c r="AA28" i="1"/>
  <c r="Z28" i="1"/>
  <c r="AA27" i="1"/>
  <c r="Z27" i="1"/>
  <c r="AA26" i="1"/>
  <c r="Z26" i="1"/>
  <c r="AA25" i="1"/>
  <c r="Z25" i="1"/>
  <c r="AA24" i="1"/>
  <c r="Z24" i="1"/>
  <c r="AA23" i="1"/>
  <c r="Z23" i="1"/>
  <c r="AA22" i="1"/>
  <c r="Z22" i="1"/>
  <c r="AA21" i="1"/>
  <c r="Z21" i="1"/>
  <c r="AA20" i="1"/>
  <c r="Z20" i="1"/>
  <c r="AA19" i="1"/>
  <c r="Z19" i="1"/>
  <c r="AA18" i="1"/>
  <c r="Z18" i="1"/>
  <c r="AA17" i="1"/>
  <c r="Z17" i="1"/>
  <c r="AA16" i="1"/>
  <c r="Z16" i="1"/>
  <c r="AA15" i="1"/>
  <c r="Z15" i="1"/>
  <c r="AA14" i="1"/>
  <c r="Z14" i="1"/>
  <c r="AA13" i="1"/>
  <c r="Z13" i="1"/>
  <c r="AA12" i="1"/>
  <c r="Z12" i="1"/>
  <c r="AA11" i="1"/>
  <c r="Z11" i="1"/>
  <c r="AA10" i="1"/>
  <c r="Z10" i="1"/>
  <c r="AA9" i="1"/>
  <c r="Z9" i="1"/>
  <c r="AA8" i="1"/>
  <c r="Z8" i="1"/>
  <c r="AA7" i="1"/>
  <c r="Z7" i="1"/>
  <c r="AA6" i="1"/>
  <c r="Z6" i="1"/>
  <c r="S77" i="1"/>
  <c r="R77" i="1"/>
  <c r="Q77" i="1"/>
  <c r="S76" i="1"/>
  <c r="R76" i="1"/>
  <c r="Q76" i="1"/>
  <c r="S75" i="1"/>
  <c r="R75" i="1"/>
  <c r="Q75" i="1"/>
  <c r="S74" i="1"/>
  <c r="R74" i="1"/>
  <c r="Q74" i="1"/>
  <c r="S73" i="1"/>
  <c r="R73" i="1"/>
  <c r="Q73" i="1"/>
  <c r="S72" i="1"/>
  <c r="R72" i="1"/>
  <c r="Q72" i="1"/>
  <c r="S71" i="1"/>
  <c r="R71" i="1"/>
  <c r="Q71" i="1"/>
  <c r="S70" i="1"/>
  <c r="R70" i="1"/>
  <c r="Q70" i="1"/>
  <c r="S69" i="1"/>
  <c r="R69" i="1"/>
  <c r="Q69" i="1"/>
  <c r="S68" i="1"/>
  <c r="R68" i="1"/>
  <c r="Q68" i="1"/>
  <c r="S67" i="1"/>
  <c r="R67" i="1"/>
  <c r="Q67" i="1"/>
  <c r="S66" i="1"/>
  <c r="R66" i="1"/>
  <c r="Q66" i="1"/>
  <c r="S65" i="1"/>
  <c r="R65" i="1"/>
  <c r="Q65" i="1"/>
  <c r="S64" i="1"/>
  <c r="R64" i="1"/>
  <c r="Q64" i="1"/>
  <c r="S63" i="1"/>
  <c r="R63" i="1"/>
  <c r="Q63" i="1"/>
  <c r="S62" i="1"/>
  <c r="R62" i="1"/>
  <c r="Q62" i="1"/>
  <c r="S61" i="1"/>
  <c r="R61" i="1"/>
  <c r="Q61" i="1"/>
  <c r="S60" i="1"/>
  <c r="R60" i="1"/>
  <c r="Q60" i="1"/>
  <c r="S59" i="1"/>
  <c r="R59" i="1"/>
  <c r="Q59" i="1"/>
  <c r="S58" i="1"/>
  <c r="R58" i="1"/>
  <c r="Q58" i="1"/>
  <c r="S57" i="1"/>
  <c r="R57" i="1"/>
  <c r="Q57" i="1"/>
  <c r="S56" i="1"/>
  <c r="R56" i="1"/>
  <c r="Q56" i="1"/>
  <c r="S55" i="1"/>
  <c r="R55" i="1"/>
  <c r="Q55" i="1"/>
  <c r="S54" i="1"/>
  <c r="R54" i="1"/>
  <c r="Q54" i="1"/>
  <c r="S53" i="1"/>
  <c r="R53" i="1"/>
  <c r="Q53" i="1"/>
  <c r="S52" i="1"/>
  <c r="R52" i="1"/>
  <c r="Q52" i="1"/>
  <c r="S51" i="1"/>
  <c r="R51" i="1"/>
  <c r="Q51" i="1"/>
  <c r="S50" i="1"/>
  <c r="R50" i="1"/>
  <c r="Q50" i="1"/>
  <c r="S49" i="1"/>
  <c r="R49" i="1"/>
  <c r="Q49" i="1"/>
  <c r="S48" i="1"/>
  <c r="R48" i="1"/>
  <c r="Q48" i="1"/>
  <c r="S47" i="1"/>
  <c r="R47" i="1"/>
  <c r="S46" i="1"/>
  <c r="R46" i="1"/>
  <c r="S45" i="1"/>
  <c r="R45" i="1"/>
  <c r="S44" i="1"/>
  <c r="R44" i="1"/>
  <c r="S43" i="1"/>
  <c r="R43" i="1"/>
  <c r="Q43" i="1"/>
  <c r="S42" i="1"/>
  <c r="R42" i="1"/>
  <c r="Q42" i="1"/>
  <c r="S41" i="1"/>
  <c r="R41" i="1"/>
  <c r="Q41" i="1"/>
  <c r="S40" i="1"/>
  <c r="R40" i="1"/>
  <c r="Q40" i="1"/>
  <c r="S39" i="1"/>
  <c r="R39" i="1"/>
  <c r="Q39" i="1"/>
  <c r="S38" i="1"/>
  <c r="R38" i="1"/>
  <c r="Q38" i="1"/>
  <c r="S37" i="1"/>
  <c r="R37" i="1"/>
  <c r="Q37" i="1"/>
  <c r="S36" i="1"/>
  <c r="R36" i="1"/>
  <c r="Q36" i="1"/>
  <c r="S35" i="1"/>
  <c r="R35" i="1"/>
  <c r="Q35" i="1"/>
  <c r="S34" i="1"/>
  <c r="R34" i="1"/>
  <c r="Q34" i="1"/>
  <c r="S33" i="1"/>
  <c r="R33" i="1"/>
  <c r="Q33" i="1"/>
  <c r="S32" i="1"/>
  <c r="R32" i="1"/>
  <c r="Q32" i="1"/>
  <c r="S31" i="1"/>
  <c r="R31" i="1"/>
  <c r="Q31" i="1"/>
  <c r="S30" i="1"/>
  <c r="R30" i="1"/>
  <c r="Q30" i="1"/>
  <c r="S29" i="1"/>
  <c r="R29" i="1"/>
  <c r="Q29" i="1"/>
  <c r="S28" i="1"/>
  <c r="R28" i="1"/>
  <c r="Q28" i="1"/>
  <c r="S27" i="1"/>
  <c r="R27" i="1"/>
  <c r="Q27" i="1"/>
  <c r="S26" i="1"/>
  <c r="R26" i="1"/>
  <c r="Q26" i="1"/>
  <c r="S25" i="1"/>
  <c r="R25" i="1"/>
  <c r="Q25" i="1"/>
  <c r="S24" i="1"/>
  <c r="R24" i="1"/>
  <c r="Q24" i="1"/>
  <c r="S23" i="1"/>
  <c r="R23" i="1"/>
  <c r="Q23" i="1"/>
  <c r="S22" i="1"/>
  <c r="R22" i="1"/>
  <c r="Q22" i="1"/>
  <c r="S21" i="1"/>
  <c r="R21" i="1"/>
  <c r="Q21" i="1"/>
  <c r="S20" i="1"/>
  <c r="R20" i="1"/>
  <c r="Q20" i="1"/>
  <c r="S19" i="1"/>
  <c r="R19" i="1"/>
  <c r="Q19" i="1"/>
  <c r="S18" i="1"/>
  <c r="R18" i="1"/>
  <c r="Q18" i="1"/>
  <c r="S17" i="1"/>
  <c r="R17" i="1"/>
  <c r="Q17" i="1"/>
  <c r="S16" i="1"/>
  <c r="R16" i="1"/>
  <c r="Q16" i="1"/>
  <c r="S15" i="1"/>
  <c r="R15" i="1"/>
  <c r="Q15" i="1"/>
  <c r="S14" i="1"/>
  <c r="R14" i="1"/>
  <c r="Q14" i="1"/>
  <c r="S13" i="1"/>
  <c r="R13" i="1"/>
  <c r="Q13" i="1"/>
  <c r="S12" i="1"/>
  <c r="R12" i="1"/>
  <c r="Q12" i="1"/>
  <c r="S11" i="1"/>
  <c r="R11" i="1"/>
  <c r="Q11" i="1"/>
  <c r="S10" i="1"/>
  <c r="R10" i="1"/>
  <c r="Q10" i="1"/>
  <c r="S9" i="1"/>
  <c r="R9" i="1"/>
  <c r="Q9" i="1"/>
  <c r="S8" i="1"/>
  <c r="R8" i="1"/>
  <c r="Q8" i="1"/>
  <c r="S7" i="1"/>
  <c r="R7" i="1"/>
  <c r="Q7" i="1"/>
  <c r="S6" i="1"/>
  <c r="Q6" i="1"/>
  <c r="T27" i="1" l="1"/>
  <c r="AB27" i="1"/>
  <c r="AD27" i="1" l="1"/>
  <c r="M79" i="1" l="1"/>
  <c r="N12" i="2" l="1"/>
  <c r="L12" i="2"/>
  <c r="D27" i="2" s="1"/>
  <c r="K12" i="2"/>
  <c r="J79" i="1"/>
  <c r="L79" i="1"/>
  <c r="C8" i="2" s="1"/>
  <c r="R6" i="1"/>
  <c r="V79" i="1"/>
  <c r="AB77" i="1" l="1"/>
  <c r="AB76" i="1"/>
  <c r="AB75" i="1"/>
  <c r="AB74" i="1"/>
  <c r="AB73" i="1"/>
  <c r="AB72" i="1"/>
  <c r="AB71" i="1"/>
  <c r="AB70" i="1"/>
  <c r="AB69" i="1"/>
  <c r="AB68" i="1"/>
  <c r="AB67" i="1"/>
  <c r="AB66" i="1"/>
  <c r="AB65" i="1"/>
  <c r="AB64" i="1"/>
  <c r="AB63" i="1"/>
  <c r="AB62" i="1"/>
  <c r="AB61" i="1"/>
  <c r="AB60" i="1"/>
  <c r="AB59" i="1"/>
  <c r="AB58" i="1"/>
  <c r="AB57" i="1"/>
  <c r="AB56" i="1"/>
  <c r="AB55" i="1"/>
  <c r="AB54" i="1"/>
  <c r="AB53" i="1"/>
  <c r="AB52" i="1"/>
  <c r="AB51" i="1"/>
  <c r="AB50" i="1"/>
  <c r="AB49" i="1"/>
  <c r="AB48" i="1"/>
  <c r="AB47" i="1"/>
  <c r="AB46" i="1"/>
  <c r="AB45" i="1"/>
  <c r="AB44" i="1"/>
  <c r="AB43" i="1"/>
  <c r="AB42" i="1"/>
  <c r="AB41" i="1"/>
  <c r="AB40" i="1"/>
  <c r="AB39" i="1"/>
  <c r="AB38" i="1"/>
  <c r="AB37" i="1"/>
  <c r="AB36" i="1"/>
  <c r="AB35" i="1"/>
  <c r="AB34" i="1"/>
  <c r="AB33" i="1"/>
  <c r="AB32" i="1"/>
  <c r="AB31" i="1"/>
  <c r="AB30" i="1"/>
  <c r="AB29" i="1"/>
  <c r="AB28" i="1"/>
  <c r="AB26" i="1"/>
  <c r="AB25" i="1"/>
  <c r="AB24" i="1"/>
  <c r="AB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B6" i="1"/>
  <c r="T77" i="1"/>
  <c r="T76" i="1"/>
  <c r="T75" i="1"/>
  <c r="T74" i="1"/>
  <c r="T73" i="1"/>
  <c r="T72" i="1"/>
  <c r="T71" i="1"/>
  <c r="T70" i="1"/>
  <c r="T69" i="1"/>
  <c r="T68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X79" i="1" l="1"/>
  <c r="W79" i="1" l="1"/>
  <c r="AD25" i="1" l="1"/>
  <c r="AD48" i="1"/>
  <c r="AD46" i="1"/>
  <c r="AD69" i="1"/>
  <c r="AD38" i="1"/>
  <c r="AD75" i="1"/>
  <c r="AD21" i="1"/>
  <c r="AD76" i="1"/>
  <c r="AD71" i="1"/>
  <c r="AD23" i="1"/>
  <c r="AD24" i="1"/>
  <c r="AD73" i="1"/>
  <c r="AD72" i="1"/>
  <c r="AD70" i="1"/>
  <c r="AD22" i="1"/>
  <c r="AD59" i="1"/>
  <c r="AD47" i="1"/>
  <c r="AD57" i="1"/>
  <c r="AD49" i="1"/>
  <c r="AD58" i="1"/>
  <c r="AD26" i="1"/>
  <c r="AD77" i="1"/>
  <c r="N79" i="1" l="1"/>
  <c r="E6" i="2" l="1"/>
  <c r="I79" i="1"/>
  <c r="C6" i="2" s="1"/>
  <c r="D6" i="2" l="1"/>
  <c r="H12" i="2"/>
  <c r="G12" i="2"/>
  <c r="F12" i="2"/>
  <c r="D23" i="2" s="1"/>
  <c r="U79" i="1" l="1"/>
  <c r="G79" i="1" l="1"/>
  <c r="AA79" i="1" l="1"/>
  <c r="S79" i="1" l="1"/>
  <c r="D28" i="2" l="1"/>
  <c r="D26" i="2"/>
  <c r="O79" i="1"/>
  <c r="H79" i="1"/>
  <c r="F79" i="1"/>
  <c r="E79" i="1"/>
  <c r="E12" i="2" l="1"/>
  <c r="D21" i="2" s="1"/>
  <c r="R79" i="1"/>
  <c r="AB79" i="1" l="1"/>
  <c r="P79" i="1"/>
  <c r="J8" i="2" s="1"/>
  <c r="T79" i="1" l="1"/>
  <c r="J12" i="2" l="1"/>
  <c r="D25" i="2" s="1"/>
  <c r="M14" i="2" l="1"/>
  <c r="AD43" i="1"/>
  <c r="AD67" i="1"/>
  <c r="AD29" i="1"/>
  <c r="AD44" i="1" l="1"/>
  <c r="AD34" i="1" l="1"/>
  <c r="AD42" i="1" l="1"/>
  <c r="AD8" i="1" l="1"/>
  <c r="AD74" i="1"/>
  <c r="AD63" i="1"/>
  <c r="AD20" i="1"/>
  <c r="AD60" i="1"/>
  <c r="AD50" i="1"/>
  <c r="AD33" i="1"/>
  <c r="AD45" i="1"/>
  <c r="AD62" i="1"/>
  <c r="AD51" i="1"/>
  <c r="AD52" i="1"/>
  <c r="AD14" i="1"/>
  <c r="AD32" i="1"/>
  <c r="AD68" i="1"/>
  <c r="AD13" i="1"/>
  <c r="AD9" i="1"/>
  <c r="AD10" i="1"/>
  <c r="AD41" i="1"/>
  <c r="AD30" i="1"/>
  <c r="AD36" i="1"/>
  <c r="AD16" i="1"/>
  <c r="AD15" i="1"/>
  <c r="AD66" i="1"/>
  <c r="AD39" i="1"/>
  <c r="AD28" i="1"/>
  <c r="AD11" i="1"/>
  <c r="AD54" i="1"/>
  <c r="AD35" i="1"/>
  <c r="AD61" i="1"/>
  <c r="AD7" i="1"/>
  <c r="AD56" i="1"/>
  <c r="AD40" i="1"/>
  <c r="AD31" i="1"/>
  <c r="AD19" i="1"/>
  <c r="AD37" i="1"/>
  <c r="AD18" i="1"/>
  <c r="AD12" i="1" l="1"/>
  <c r="AD17" i="1"/>
  <c r="AD53" i="1"/>
  <c r="AD55" i="1"/>
  <c r="K79" i="1"/>
  <c r="C7" i="2" s="1"/>
  <c r="AD65" i="1"/>
  <c r="AD64" i="1"/>
  <c r="D7" i="2" l="1"/>
  <c r="C12" i="2"/>
  <c r="AD6" i="1"/>
  <c r="Z79" i="1"/>
  <c r="Q79" i="1"/>
  <c r="D12" i="2" l="1"/>
  <c r="D22" i="2" s="1"/>
  <c r="D20" i="2"/>
  <c r="G14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Kopřivová Alena</author>
    <author>Steklíková Dagmar</author>
    <author>Jarkovský Václav Ing.</author>
  </authors>
  <commentList>
    <comment ref="E8" authorId="0" guid="{EFA6C1E1-65E3-4E86-A4FC-CBA10FD07994}" shapeId="0" xr:uid="{18CA3C09-9304-4AA6-952D-CD09AFDD35DE}">
      <text>
        <r>
          <rPr>
            <b/>
            <sz val="9"/>
            <color indexed="81"/>
            <rFont val="Tahoma"/>
            <charset val="1"/>
          </rPr>
          <t>Kopřivová Alena:</t>
        </r>
        <r>
          <rPr>
            <sz val="9"/>
            <color indexed="81"/>
            <rFont val="Tahoma"/>
            <charset val="1"/>
          </rPr>
          <t xml:space="preserve">
20,57 kofi kap.21
</t>
        </r>
      </text>
    </comment>
    <comment ref="I15" authorId="1" guid="{5B187A9E-CFD0-4619-9DC2-9F075D3B8B8C}" shapeId="0" xr:uid="{376C6784-1427-4766-9A39-A35A3BA3F26C}">
      <text>
        <r>
          <rPr>
            <b/>
            <sz val="9"/>
            <color indexed="81"/>
            <rFont val="Tahoma"/>
            <charset val="1"/>
          </rPr>
          <t>Steklíková Dagmar:</t>
        </r>
        <r>
          <rPr>
            <sz val="9"/>
            <color indexed="81"/>
            <rFont val="Tahoma"/>
            <charset val="1"/>
          </rPr>
          <t xml:space="preserve">
převod z IV (ICT nižší cena za firewall)
</t>
        </r>
      </text>
    </comment>
    <comment ref="N15" authorId="1" guid="{A5201870-070F-4137-98C4-72798CC2F482}" shapeId="0" xr:uid="{9D58E3A3-E677-4758-942A-1BE929984D7A}">
      <text>
        <r>
          <rPr>
            <b/>
            <sz val="9"/>
            <color indexed="81"/>
            <rFont val="Tahoma"/>
            <charset val="1"/>
          </rPr>
          <t>Steklíková Dagmar:</t>
        </r>
        <r>
          <rPr>
            <sz val="9"/>
            <color indexed="81"/>
            <rFont val="Tahoma"/>
            <charset val="1"/>
          </rPr>
          <t xml:space="preserve">
převod do NIV (ICT nižší cena za firewall)
</t>
        </r>
      </text>
    </comment>
    <comment ref="I16" authorId="2" guid="{5310D010-D47C-4BEF-92FE-EF5EB3609CF4}" shapeId="0" xr:uid="{391ADC9D-0F72-430D-A88E-72DA854932BB}">
      <text>
        <r>
          <rPr>
            <sz val="9"/>
            <color indexed="81"/>
            <rFont val="Tahoma"/>
            <family val="2"/>
            <charset val="238"/>
          </rPr>
          <t xml:space="preserve">dokrytí inv. nákupu s příspěvku na provoz
</t>
        </r>
      </text>
    </comment>
    <comment ref="N23" authorId="2" guid="{B9BC06A2-FDE1-4907-BE9F-C8A554DC4D2E}" shapeId="0" xr:uid="{9338AE4C-1A28-4079-AC45-77BD3C075922}">
      <text>
        <r>
          <rPr>
            <sz val="9"/>
            <color indexed="81"/>
            <rFont val="Tahoma"/>
            <family val="2"/>
            <charset val="238"/>
          </rPr>
          <t xml:space="preserve">přesun prostředků do INV na nákup diagn. Nástrjoů a posílení zdrojů na stavební akci
</t>
        </r>
      </text>
    </comment>
    <comment ref="N29" authorId="0" guid="{18BCD805-1EE4-4497-BCDE-8545B0CCA7C6}" shapeId="0" xr:uid="{5D75EF2D-76AC-4F5E-AE77-CA25795568BB}">
      <text>
        <r>
          <rPr>
            <b/>
            <sz val="9"/>
            <color indexed="81"/>
            <rFont val="Tahoma"/>
            <family val="2"/>
            <charset val="238"/>
          </rPr>
          <t>Kopřivová Alena:</t>
        </r>
        <r>
          <rPr>
            <sz val="9"/>
            <color indexed="81"/>
            <rFont val="Tahoma"/>
            <family val="2"/>
            <charset val="238"/>
          </rPr>
          <t xml:space="preserve">
pasport budovy
</t>
        </r>
        <r>
          <rPr>
            <b/>
            <sz val="9"/>
            <color indexed="81"/>
            <rFont val="Tahoma"/>
            <family val="2"/>
            <charset val="238"/>
          </rPr>
          <t>Kopřivová Alena:</t>
        </r>
        <r>
          <rPr>
            <sz val="9"/>
            <color indexed="81"/>
            <rFont val="Tahoma"/>
            <family val="2"/>
            <charset val="238"/>
          </rPr>
          <t xml:space="preserve">
vč. DPH
</t>
        </r>
      </text>
    </comment>
    <comment ref="N30" authorId="2" guid="{C003963B-1B90-458F-93F5-6ACE3437C99A}" shapeId="0" xr:uid="{65BAECD3-3791-4206-B1AA-51C03AD40C64}">
      <text>
        <r>
          <rPr>
            <sz val="9"/>
            <color indexed="81"/>
            <rFont val="Tahoma"/>
            <family val="2"/>
            <charset val="238"/>
          </rPr>
          <t xml:space="preserve">dokrytí nákupu piána
</t>
        </r>
      </text>
    </comment>
    <comment ref="E35" authorId="0" guid="{A2FA2D9D-520D-467A-B539-166D42C2E513}" shapeId="0" xr:uid="{C2DE50D5-26D5-4B5A-B801-C240CB139C7D}">
      <text>
        <r>
          <rPr>
            <b/>
            <sz val="9"/>
            <color indexed="81"/>
            <rFont val="Tahoma"/>
            <charset val="1"/>
          </rPr>
          <t>Kopřivová Alena:</t>
        </r>
        <r>
          <rPr>
            <sz val="9"/>
            <color indexed="81"/>
            <rFont val="Tahoma"/>
            <charset val="1"/>
          </rPr>
          <t xml:space="preserve">
20,57 kofi kap.21
</t>
        </r>
      </text>
    </comment>
    <comment ref="I35" authorId="2" guid="{6199B20E-1A72-4070-8A9F-00AD394F4A6F}" shapeId="0" xr:uid="{BA2ADC7B-383A-4618-A707-D1C5F4199260}">
      <text>
        <r>
          <rPr>
            <sz val="9"/>
            <color indexed="81"/>
            <rFont val="Tahoma"/>
            <family val="2"/>
            <charset val="238"/>
          </rPr>
          <t xml:space="preserve">vybavení cvičné kuchyně v LB
</t>
        </r>
      </text>
    </comment>
    <comment ref="J51" authorId="0" guid="{A07C4558-D4A9-44A2-AE8B-4E1E520A486C}" shapeId="0" xr:uid="{910032DA-79A6-480A-9B8B-493B9421A9BB}">
      <text>
        <r>
          <rPr>
            <b/>
            <sz val="9"/>
            <color indexed="81"/>
            <rFont val="Tahoma"/>
            <family val="2"/>
            <charset val="238"/>
          </rPr>
          <t>Kopřivová Alena:</t>
        </r>
        <r>
          <rPr>
            <sz val="9"/>
            <color indexed="81"/>
            <rFont val="Tahoma"/>
            <family val="2"/>
            <charset val="238"/>
          </rPr>
          <t xml:space="preserve">
4x nostrifikace
</t>
        </r>
      </text>
    </comment>
    <comment ref="X51" authorId="0" guid="{F0DDE432-BFF4-4569-9A97-4631F4A50B42}" shapeId="0" xr:uid="{CBE7A987-DE6E-4514-88AC-0AC38D778654}">
      <text>
        <r>
          <rPr>
            <b/>
            <sz val="9"/>
            <color indexed="81"/>
            <rFont val="Tahoma"/>
            <family val="2"/>
            <charset val="238"/>
          </rPr>
          <t>Kopřivová Alena:</t>
        </r>
        <r>
          <rPr>
            <sz val="9"/>
            <color indexed="81"/>
            <rFont val="Tahoma"/>
            <family val="2"/>
            <charset val="238"/>
          </rPr>
          <t xml:space="preserve">
4x nostrifikace
</t>
        </r>
      </text>
    </comment>
    <comment ref="I59" authorId="0" guid="{5F759B5C-5F34-4428-BBC9-9A08A4B8EE4C}" shapeId="0" xr:uid="{EF0F090E-76C4-4363-94C8-314025839CFC}">
      <text>
        <r>
          <rPr>
            <b/>
            <sz val="9"/>
            <color indexed="81"/>
            <rFont val="Tahoma"/>
            <charset val="1"/>
          </rPr>
          <t>Kopřivová Alena:</t>
        </r>
        <r>
          <rPr>
            <sz val="9"/>
            <color indexed="81"/>
            <rFont val="Tahoma"/>
            <charset val="1"/>
          </rPr>
          <t xml:space="preserve">
provozní náklady spojené s bytem
</t>
        </r>
        <r>
          <rPr>
            <sz val="9"/>
            <color indexed="81"/>
            <rFont val="Tahoma"/>
            <family val="2"/>
            <charset val="238"/>
          </rPr>
          <t xml:space="preserve">- kráceno po dohodě s V. Gápovou
</t>
        </r>
      </text>
    </comment>
    <comment ref="I63" authorId="2" guid="{FC35F369-D16E-499A-8578-FF15AC013460}" shapeId="0" xr:uid="{0A2807D5-4910-46EB-BA9E-6C3755E042BC}">
      <text>
        <r>
          <rPr>
            <sz val="9"/>
            <color indexed="81"/>
            <rFont val="Tahoma"/>
            <family val="2"/>
            <charset val="238"/>
          </rPr>
          <t xml:space="preserve">příspěvek na zajištění archivace dat o soutěžích
</t>
        </r>
      </text>
    </comment>
    <comment ref="I64" authorId="2" guid="{9CAB64D0-CFC4-491F-834A-C2A64C05E1A3}" shapeId="0" xr:uid="{21BE5230-D6F9-4013-AB87-8607CA7104FE}">
      <text>
        <r>
          <rPr>
            <sz val="9"/>
            <color indexed="81"/>
            <rFont val="Tahoma"/>
            <family val="2"/>
            <charset val="238"/>
          </rPr>
          <t xml:space="preserve">studie proveditelnosti výstavby tělocvičny
</t>
        </r>
        <r>
          <rPr>
            <b/>
            <sz val="9"/>
            <color indexed="81"/>
            <rFont val="Tahoma"/>
            <family val="2"/>
            <charset val="238"/>
          </rPr>
          <t>Kopřivová Alena:</t>
        </r>
        <r>
          <rPr>
            <sz val="9"/>
            <color indexed="81"/>
            <rFont val="Tahoma"/>
            <family val="2"/>
            <charset val="238"/>
          </rPr>
          <t xml:space="preserve">
212,31 práce zam. obnova a rozvoj ICT
</t>
        </r>
      </text>
    </comment>
    <comment ref="V64" authorId="0" guid="{EEC7721A-CFAA-4A50-BB50-8E5E5DEF0B85}" shapeId="0" xr:uid="{3F0CA0A8-61F5-4401-981E-22F819C09C08}">
      <text>
        <r>
          <rPr>
            <b/>
            <sz val="9"/>
            <color indexed="81"/>
            <rFont val="Tahoma"/>
            <family val="2"/>
            <charset val="238"/>
          </rPr>
          <t>Kopřivová Alena:</t>
        </r>
        <r>
          <rPr>
            <sz val="9"/>
            <color indexed="81"/>
            <rFont val="Tahoma"/>
            <family val="2"/>
            <charset val="238"/>
          </rPr>
          <t xml:space="preserve">
mimoř. na 2 akce se sponzory, převzetí velkých finančních darů
</t>
        </r>
      </text>
    </comment>
    <comment ref="X64" authorId="0" guid="{6A9EF662-5E6A-4749-8B5E-D4E7B6F120BF}" shapeId="0" xr:uid="{7E455E3A-0EA1-4CE6-8C0F-1829355B10E7}">
      <text>
        <r>
          <rPr>
            <b/>
            <sz val="9"/>
            <color indexed="81"/>
            <rFont val="Tahoma"/>
            <family val="2"/>
            <charset val="238"/>
          </rPr>
          <t>Kopřivová Alena:</t>
        </r>
        <r>
          <rPr>
            <sz val="9"/>
            <color indexed="81"/>
            <rFont val="Tahoma"/>
            <family val="2"/>
            <charset val="238"/>
          </rPr>
          <t xml:space="preserve">
práce zam. na obnově a rozvoji ICT 450 hodin
</t>
        </r>
      </text>
    </comment>
    <comment ref="I67" authorId="0" guid="{7A9699D5-A4C7-442C-9029-43E5D3606C76}" shapeId="0" xr:uid="{8DDFEC35-680E-4AD7-8C54-8D13762E1C89}">
      <text>
        <r>
          <rPr>
            <b/>
            <sz val="9"/>
            <color indexed="81"/>
            <rFont val="Tahoma"/>
            <family val="2"/>
            <charset val="238"/>
          </rPr>
          <t>Kopřivová Alena:</t>
        </r>
        <r>
          <rPr>
            <sz val="9"/>
            <color indexed="81"/>
            <rFont val="Tahoma"/>
            <family val="2"/>
            <charset val="238"/>
          </rPr>
          <t xml:space="preserve">
převod do INV ICT
2 ks inter. panely
</t>
        </r>
      </text>
    </comment>
    <comment ref="N67" authorId="0" guid="{65FFAD5B-119C-4D9F-8B38-85A60AF1FE77}" shapeId="0" xr:uid="{5FC03DFE-2E83-42EB-99AC-0074085C11C6}">
      <text>
        <r>
          <rPr>
            <b/>
            <sz val="9"/>
            <color indexed="81"/>
            <rFont val="Tahoma"/>
            <family val="2"/>
            <charset val="238"/>
          </rPr>
          <t>Kopřivová Alena:</t>
        </r>
        <r>
          <rPr>
            <sz val="9"/>
            <color indexed="81"/>
            <rFont val="Tahoma"/>
            <family val="2"/>
            <charset val="238"/>
          </rPr>
          <t xml:space="preserve">
ICT 2 ks interaktivní panely
</t>
        </r>
      </text>
    </comment>
    <comment ref="L74" authorId="0" guid="{C5E3EDD7-F354-46B1-A1C1-679A8F0E3257}" shapeId="0" xr:uid="{9D830F9A-D016-4A33-9FBF-07FC8DCB84B9}">
      <text>
        <r>
          <rPr>
            <b/>
            <sz val="9"/>
            <color indexed="81"/>
            <rFont val="Tahoma"/>
            <family val="2"/>
            <charset val="238"/>
          </rPr>
          <t>Kopřivová Alena:</t>
        </r>
        <r>
          <rPr>
            <sz val="9"/>
            <color indexed="81"/>
            <rFont val="Tahoma"/>
            <family val="2"/>
            <charset val="238"/>
          </rPr>
          <t xml:space="preserve">
převzetí 2 budov
</t>
        </r>
      </text>
    </comment>
  </commentList>
</comments>
</file>

<file path=xl/sharedStrings.xml><?xml version="1.0" encoding="utf-8"?>
<sst xmlns="http://schemas.openxmlformats.org/spreadsheetml/2006/main" count="179" uniqueCount="159">
  <si>
    <t>org.</t>
  </si>
  <si>
    <t>ODPA</t>
  </si>
  <si>
    <t>z toho kryté
odpisy</t>
  </si>
  <si>
    <t>Gymnázium Boženy Němcové, Hradec Králové, Pospíšilova tř. 324</t>
  </si>
  <si>
    <t>Gymnázium J. K. Tyla, Hradec Králové, Tylovo nábřeží 682</t>
  </si>
  <si>
    <t>Střední odborná škola veterinární, Hradec Králové-Kukleny, Pražská 68</t>
  </si>
  <si>
    <t>Střední průmyslová škola, Střední odborná škola a Střední odborné učiliště, Hradec Králové, Hradební 1029</t>
  </si>
  <si>
    <t>Střední odborná škola a Střední odborné učiliště, Hradec Králové, Vocelova 1338</t>
  </si>
  <si>
    <t>Střední uměleckoprůmyslová škola hudebních nástrojů a nábytku, Hradec Králové, 17. listopadu 1202</t>
  </si>
  <si>
    <t>Vyšší odborná škola zdravotnická a Střední zdravotnická škola, Hradec Králové, Komenského 234</t>
  </si>
  <si>
    <t>Střední škola technická a řemeslná, Nový Bydžov, Dr. M. Tyrše 112</t>
  </si>
  <si>
    <t>Střední škola služeb, obchodu a gastronomie, Hradec Králové, Velká 3</t>
  </si>
  <si>
    <t>Mateřská škola, Speciální základní škola a Praktická škola, Hradec Králové, Hradecká 1231</t>
  </si>
  <si>
    <t>Základní škola a Mateřská škola při Fakultní nemocnici, Hradec Králové, Sokolská třída 581</t>
  </si>
  <si>
    <t>Základní škola, Nový Bydžov, F. Palackého 1240</t>
  </si>
  <si>
    <t>Dětský domov a školní jídelna, Nechanice, Hrádecká 267</t>
  </si>
  <si>
    <t>Domov mládeže, internát a školní jídelna, Hradec Králové, Vocelova 1469/5</t>
  </si>
  <si>
    <t>Školní jídelna, Hradec Králové, Hradecká 1219</t>
  </si>
  <si>
    <t>Lepařovo gymnázium, Jičín, Jiráskova 30</t>
  </si>
  <si>
    <t>Gymnázium a Střední odborná škola pedagogická, Nová Paka, Kumburská 740</t>
  </si>
  <si>
    <t>Masarykova obchodní akademie, Jičín, 17. listopadu 220</t>
  </si>
  <si>
    <t>Střední škola zahradnická, Kopidlno, náměstí Hilmarovo 1</t>
  </si>
  <si>
    <t>Střední škola gastronomie a služeb, Nová Paka, Masarykovo nám. 2</t>
  </si>
  <si>
    <t>Vyšší odborná škola a  Střední průmyslová škola, Jičín, Pod Koželuhy 100</t>
  </si>
  <si>
    <t>Gymnázium, Broumov, Hradební 218</t>
  </si>
  <si>
    <t>Jiráskovo gymnázium, Náchod, Řezníčkova 451</t>
  </si>
  <si>
    <t>Střední škola řemeslná, Jaroměř, Studničkova 260</t>
  </si>
  <si>
    <t>Dětský domov, mateřská škola a školní jídelna, Broumov, třída Masarykova 246</t>
  </si>
  <si>
    <t>Gymnázium Františka Martina Pelcla, Rychnov nad Kněžnou, Hrdinů odboje 36</t>
  </si>
  <si>
    <t>Gymnázium, Dobruška, Pulická 779</t>
  </si>
  <si>
    <t>Obchodní akademie T. G. Masaryka, Kostelec nad Orlicí, Komenského 522</t>
  </si>
  <si>
    <t>Střední průmyslová škola elektrotechniky a informačních technologií, Dobruška, Čs. odboje 670</t>
  </si>
  <si>
    <t>Vyšší odborná škola a Střední průmyslová škola, Rychnov nad Kněžnou, U Stadionu 1166</t>
  </si>
  <si>
    <t>Základní škola a Praktická škola, Rychnov nad Kněžnou, Kolowratská 485</t>
  </si>
  <si>
    <t>Základní škola, Dobruška, Opočenská 115</t>
  </si>
  <si>
    <t>Dětský domov a školní jídelna, Sedloňov 153</t>
  </si>
  <si>
    <t>Gymnázium, Dvůr Králové nad Labem, nám. Odboje 304</t>
  </si>
  <si>
    <t>Gymnázium, Trutnov, Jiráskovo náměstí 325</t>
  </si>
  <si>
    <t>Střední průmyslová škola, Trutnov, Školní 101</t>
  </si>
  <si>
    <t>Základní škola logopedická a Mateřská škola logopedická, Choustníkovo Hradiště 161</t>
  </si>
  <si>
    <t>Základní škola a Praktická škola, Dvůr Králové nad Labem, Přemyslova 479</t>
  </si>
  <si>
    <t>Dětský domov, základní škola a školní jídelna, Dolní Lánov 240</t>
  </si>
  <si>
    <t>Dětský domov a školní jídelna, Vrchlabí, Žižkova 497</t>
  </si>
  <si>
    <t>CELKEM</t>
  </si>
  <si>
    <t>Dětský domov, Potštejn, Českých bratří 141</t>
  </si>
  <si>
    <t>částky v tis. Kč</t>
  </si>
  <si>
    <t xml:space="preserve">  rozpočet po úpravách</t>
  </si>
  <si>
    <t>úpr. přísp. na provoz
akt. odpisů</t>
  </si>
  <si>
    <t>Organizace zřízené Královéhradeckým krajem</t>
  </si>
  <si>
    <t>příspěvkové organizace</t>
  </si>
  <si>
    <t>Změna příjmů odvětví školství</t>
  </si>
  <si>
    <t>FRR pro
školství</t>
  </si>
  <si>
    <t>ostatní 
odvody PO
kap. 14</t>
  </si>
  <si>
    <t>Navrhovaná změna:</t>
  </si>
  <si>
    <t>změna výdajů z kap. 14 celkem:</t>
  </si>
  <si>
    <t>tis. Kč</t>
  </si>
  <si>
    <t>Rekapitulace úprav souhrnných ukazatelů pro odvětví školství</t>
  </si>
  <si>
    <t>změna příspěvků na provoz PO</t>
  </si>
  <si>
    <t>změna ostatních běžných výdajů kap 14</t>
  </si>
  <si>
    <t>příjmy kap. 14 - ostatní odvody PO</t>
  </si>
  <si>
    <t>kapitálové příjmy kap. 14</t>
  </si>
  <si>
    <t>Střední průmyslová škola stavební, Hradec Králové, Pospíšilova tř. 787</t>
  </si>
  <si>
    <t>Gymnázium Jaroslava Žáka, Jaroměř, Lužická 423</t>
  </si>
  <si>
    <t>Česká lesnická akademie Trutnov-střední škola a vyšší odborná škola, Lesnická 9</t>
  </si>
  <si>
    <t>Základní škola a Mateřská škola při dětské léčebně, Jánské Lázně, Horní promenáda 268</t>
  </si>
  <si>
    <t>Mateřská škola, Základní škola a Praktická škola, Trutnov</t>
  </si>
  <si>
    <t>změny +/- z rozpočtu kraje (kap. 14)</t>
  </si>
  <si>
    <t>příspěvek na provoz po úpravě</t>
  </si>
  <si>
    <t xml:space="preserve">invest. příspěvek PO  </t>
  </si>
  <si>
    <t>úpr. odvodu 
z FI (odpisy)</t>
  </si>
  <si>
    <t>invest. přísp. PO
pol. 
6351</t>
  </si>
  <si>
    <t>úpr. odvodu 
z FI celkem</t>
  </si>
  <si>
    <t>úpr. invest. přísp.  PO celkem</t>
  </si>
  <si>
    <t>úpr. přísp. na provoz
celkem</t>
  </si>
  <si>
    <t>kapitál. 
příjmy 
kap. 14</t>
  </si>
  <si>
    <t>Rekapitulace výše změn</t>
  </si>
  <si>
    <t>Střední škola profesní přípravy, Hradec Králové, 17. listopadu 1212</t>
  </si>
  <si>
    <t xml:space="preserve">limit mzd.výdajů PO z přísp. na provoz </t>
  </si>
  <si>
    <t>ostatní běžné
výdaje 
kap. 14</t>
  </si>
  <si>
    <t>bod kom.</t>
  </si>
  <si>
    <t>Pedagogicko-psychologická poradna a SPC Královéhradeckého kraje, Hradec Králové, Na Okrouhlíku 1371</t>
  </si>
  <si>
    <t>Obchodní akademie, Střední odborná škola a Jazyková škola s právem státní jazykové zkoušky, Hradec Králové, Pospíšilova 365</t>
  </si>
  <si>
    <t>Mateřská škola, Trutnov, Na Struze 124</t>
  </si>
  <si>
    <t>Vyšší odborná škola, Střední škola, Základní škola a Mateřská škola, Hradec Králové, Štefánikova 549</t>
  </si>
  <si>
    <t>Střední škola řemesel a Základní škola, Hořice</t>
  </si>
  <si>
    <t>Gymnázium, Střední odborná škola a Vyšší odborná škola, Nový Bydžov, Komenského 77</t>
  </si>
  <si>
    <t>Střední škola strojírenská a elektrotechnická</t>
  </si>
  <si>
    <t>Základní škola a Praktická škola, Broumov, Kladská 164</t>
  </si>
  <si>
    <t>příspěvek na invest. PO</t>
  </si>
  <si>
    <t>příjmy kap. 14 z odvodů PO z fondů investic</t>
  </si>
  <si>
    <t>změna příspěvků na investice PO z kap. 14</t>
  </si>
  <si>
    <t>Zemědělská akademie a Gymnázium Hořice - střední škola a vyšší odborná škola, příspěvková organizace</t>
  </si>
  <si>
    <t>Základní škola a Praktická škola, Jičín</t>
  </si>
  <si>
    <t>Střední průmyslová škola Otty Wichterleho, příspěvková organizace</t>
  </si>
  <si>
    <t xml:space="preserve">Střední průmyslová škola stavební a Obchodní akademie arch. Jana Letzela, příspěvková organizace </t>
  </si>
  <si>
    <t>Střední průmyslová škola, Odborná škola a Základní škola, Nové Město nad Metují, Československé armády 376</t>
  </si>
  <si>
    <t>Střední zemědělská škola a Střední odborné učiliště chladicí a klimatizační techniky, Kostelec nad Orlicí</t>
  </si>
  <si>
    <t>Krkonošské gymnázium a Střední odborná škola</t>
  </si>
  <si>
    <t>Vyšší odborná škola zdravotnická, Střední zdravotnická škola a Obchodní akademie, Trutnov</t>
  </si>
  <si>
    <t>Střední škola a Základní škola Sluneční, Hostinné</t>
  </si>
  <si>
    <t>Speciální základní škola Augustina Bartoše</t>
  </si>
  <si>
    <t>úprava specif. ukazatelů PO</t>
  </si>
  <si>
    <t>Střední uměleckoprůmyslová škola sochařská a kamenická, Hořice, příspěvková organizace</t>
  </si>
  <si>
    <t>Dětský domov, Základní škola speciální a Praktická škola Jaroměř, Palackého 142</t>
  </si>
  <si>
    <t>Střední průmyslová škola a Střední odborná škola, Dvůr Králové nad Labem, příspěvková organizace</t>
  </si>
  <si>
    <t>Střední škola hotelnictví, řemesel a gastronomie, Trutnov, příspěvková organizace</t>
  </si>
  <si>
    <t>limit na pohoštění a dary</t>
  </si>
  <si>
    <t xml:space="preserve">změna-limit mzd.výdajů PO z přísp. na provoz </t>
  </si>
  <si>
    <t>individ, úpravy příspěvků včetně nostrifikace vysvědčení</t>
  </si>
  <si>
    <t>IČO</t>
  </si>
  <si>
    <t>06668364</t>
  </si>
  <si>
    <t>06668151</t>
  </si>
  <si>
    <t>87815</t>
  </si>
  <si>
    <t>06668224</t>
  </si>
  <si>
    <t xml:space="preserve"> +/-změna limitu výdajů na pohoštění a dary</t>
  </si>
  <si>
    <t xml:space="preserve">     Specifický ukazatel</t>
  </si>
  <si>
    <t xml:space="preserve">    Specifický ukazatel</t>
  </si>
  <si>
    <t>změna celkem</t>
  </si>
  <si>
    <t>zapojení příjmů - odvodů dotací do SR</t>
  </si>
  <si>
    <t>nedaňové příjmy p. 2329</t>
  </si>
  <si>
    <t>Předkládaná změna výdajů pro odvětví školství</t>
  </si>
  <si>
    <t>Základní škola Vrchlabí, Krkonošská 230, příspěvková organizace</t>
  </si>
  <si>
    <t>BV na kofi a předfi</t>
  </si>
  <si>
    <t>změna běžných výdajů kap 14 na kofi</t>
  </si>
  <si>
    <t>odvod z fondu inv.
2023</t>
  </si>
  <si>
    <t>Královéhradecký krajský institut pro vzdělávání a inovace – školské zařízení pro DVPP a středisko služeb školám, příspěvková organizace</t>
  </si>
  <si>
    <t>jen kap.14</t>
  </si>
  <si>
    <t>neinestiční transfery obcím</t>
  </si>
  <si>
    <t>odvody 
z FI PO
kap. 14</t>
  </si>
  <si>
    <t>individ. úpravy přísp</t>
  </si>
  <si>
    <t>přísp. na provoz nostrif. vysvěd., přezkumy maturit</t>
  </si>
  <si>
    <t>úpravy odpisů</t>
  </si>
  <si>
    <t>příjmy 
pol. 2451 splátky NFV</t>
  </si>
  <si>
    <t>příspěvek na provoz PO
5331 kap. 14</t>
  </si>
  <si>
    <t>investice
kap.14 indiv. úpravy</t>
  </si>
  <si>
    <t xml:space="preserve"> změna příjmů kap. 14 celkem:</t>
  </si>
  <si>
    <t>podpora žáků učeb. oborů a stud. VOŠ (9-12)</t>
  </si>
  <si>
    <t>B.1</t>
  </si>
  <si>
    <t>B.2</t>
  </si>
  <si>
    <t>B.3</t>
  </si>
  <si>
    <t>B.4</t>
  </si>
  <si>
    <t>B.5</t>
  </si>
  <si>
    <t>B.7</t>
  </si>
  <si>
    <t>kontr. součty</t>
  </si>
  <si>
    <t>B.1.</t>
  </si>
  <si>
    <t>Praktická škola, Základní škola a Mateřská škola Josefa Zemana, Náchod, Raisova 677</t>
  </si>
  <si>
    <t>Rekapitulace výše navržených úprav ukazatelů rozpočtu odvětví školství z vlastních prostředků rozpočtu kraje</t>
  </si>
  <si>
    <t>nedaň. příjmy 
p. 2329, 
správní poplatky</t>
  </si>
  <si>
    <t xml:space="preserve">  rozpočet před změnou (po Z 9.9.2024)</t>
  </si>
  <si>
    <t>přísp. na provoz 2024 celkem</t>
  </si>
  <si>
    <t>pauš. přísp. ubytování UA</t>
  </si>
  <si>
    <t>Rada 23.09.2024</t>
  </si>
  <si>
    <t xml:space="preserve">Úprava ukazatelů PO školství pro rok 2023 - Rada 23.09.2024 </t>
  </si>
  <si>
    <t>odvod z fondu inv.
2024</t>
  </si>
  <si>
    <t>tab. 5.b</t>
  </si>
  <si>
    <t>tab. 5.a</t>
  </si>
  <si>
    <t>zapojení daru SÚS</t>
  </si>
  <si>
    <t>celkem z prostředků daru SÚS</t>
  </si>
  <si>
    <t>v součtu NIV + 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</si>
</sst>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0.0"/>
    <numFmt numFmtId="166" formatCode="#,##0.000"/>
    <numFmt numFmtId="167" formatCode="0.000"/>
    <numFmt numFmtId="168" formatCode="00000"/>
    <numFmt numFmtId="169" formatCode="0.00000"/>
  </numFmts>
  <fonts count="3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Times New Roman CE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name val="Times New Roman CE"/>
      <family val="1"/>
      <charset val="238"/>
    </font>
    <font>
      <b/>
      <sz val="11"/>
      <name val="Times New Roman CE"/>
      <charset val="238"/>
    </font>
    <font>
      <b/>
      <sz val="11"/>
      <name val="Arial"/>
      <family val="2"/>
      <charset val="238"/>
    </font>
    <font>
      <b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9"/>
      <name val="Arial"/>
      <family val="2"/>
      <charset val="238"/>
    </font>
    <font>
      <b/>
      <sz val="12"/>
      <color indexed="8"/>
      <name val="Calibri"/>
      <family val="2"/>
      <charset val="238"/>
    </font>
    <font>
      <sz val="9"/>
      <name val="Times New Roman"/>
      <family val="1"/>
      <charset val="238"/>
    </font>
    <font>
      <b/>
      <sz val="11"/>
      <color rgb="FF000000"/>
      <name val="Times New Roman CE"/>
      <family val="1"/>
      <charset val="238"/>
    </font>
    <font>
      <sz val="10"/>
      <color rgb="FF000000"/>
      <name val="Arial"/>
      <family val="2"/>
      <charset val="238"/>
    </font>
    <font>
      <b/>
      <sz val="11"/>
      <color rgb="FF000000"/>
      <name val="Times New Roman CE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8"/>
      <name val="Times New Roman CE"/>
      <family val="1"/>
      <charset val="238"/>
    </font>
    <font>
      <sz val="11"/>
      <name val="Times New Roman CE"/>
      <charset val="238"/>
    </font>
    <font>
      <sz val="10"/>
      <color rgb="FFFF0000"/>
      <name val="Arial"/>
      <family val="2"/>
      <charset val="238"/>
    </font>
    <font>
      <sz val="10"/>
      <color theme="1"/>
      <name val="Times New Roman"/>
      <family val="1"/>
    </font>
    <font>
      <i/>
      <sz val="1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0"/>
      <color theme="5" tint="-0.249977111117893"/>
      <name val="Times New Roman"/>
      <family val="1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EBFFE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402">
    <xf numFmtId="0" fontId="0" fillId="0" borderId="0" xfId="0"/>
    <xf numFmtId="0" fontId="4" fillId="2" borderId="4" xfId="1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22" xfId="0" applyBorder="1"/>
    <xf numFmtId="0" fontId="12" fillId="0" borderId="0" xfId="1" applyFont="1"/>
    <xf numFmtId="0" fontId="5" fillId="0" borderId="1" xfId="1" applyFont="1" applyFill="1" applyBorder="1" applyAlignment="1">
      <alignment horizontal="center" vertical="center"/>
    </xf>
    <xf numFmtId="0" fontId="2" fillId="0" borderId="0" xfId="2"/>
    <xf numFmtId="0" fontId="13" fillId="0" borderId="0" xfId="2" applyFont="1" applyAlignment="1">
      <alignment horizontal="right"/>
    </xf>
    <xf numFmtId="0" fontId="5" fillId="0" borderId="0" xfId="2" applyFont="1" applyAlignment="1">
      <alignment horizontal="right"/>
    </xf>
    <xf numFmtId="0" fontId="8" fillId="0" borderId="0" xfId="2" applyFont="1"/>
    <xf numFmtId="0" fontId="5" fillId="0" borderId="21" xfId="2" applyFont="1" applyBorder="1" applyAlignment="1">
      <alignment horizontal="center"/>
    </xf>
    <xf numFmtId="0" fontId="5" fillId="0" borderId="29" xfId="2" applyFont="1" applyBorder="1" applyAlignment="1">
      <alignment horizontal="center" vertical="center" wrapText="1"/>
    </xf>
    <xf numFmtId="0" fontId="5" fillId="0" borderId="30" xfId="2" applyFont="1" applyBorder="1" applyAlignment="1">
      <alignment horizontal="center" vertical="center" wrapText="1"/>
    </xf>
    <xf numFmtId="0" fontId="5" fillId="0" borderId="21" xfId="2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/>
    </xf>
    <xf numFmtId="0" fontId="5" fillId="0" borderId="9" xfId="2" applyFont="1" applyBorder="1" applyAlignment="1">
      <alignment wrapText="1"/>
    </xf>
    <xf numFmtId="0" fontId="2" fillId="0" borderId="33" xfId="2" applyBorder="1"/>
    <xf numFmtId="0" fontId="5" fillId="0" borderId="14" xfId="2" applyFont="1" applyBorder="1"/>
    <xf numFmtId="0" fontId="4" fillId="0" borderId="0" xfId="2" applyFont="1" applyFill="1" applyBorder="1"/>
    <xf numFmtId="0" fontId="5" fillId="0" borderId="0" xfId="2" applyFont="1" applyFill="1" applyBorder="1" applyAlignment="1">
      <alignment horizontal="right"/>
    </xf>
    <xf numFmtId="0" fontId="5" fillId="0" borderId="0" xfId="2" applyFont="1"/>
    <xf numFmtId="0" fontId="2" fillId="0" borderId="0" xfId="1"/>
    <xf numFmtId="0" fontId="16" fillId="0" borderId="0" xfId="1" applyFont="1"/>
    <xf numFmtId="0" fontId="2" fillId="0" borderId="0" xfId="1" applyAlignment="1"/>
    <xf numFmtId="0" fontId="0" fillId="0" borderId="0" xfId="0" applyAlignment="1">
      <alignment horizontal="center" vertical="center"/>
    </xf>
    <xf numFmtId="164" fontId="0" fillId="0" borderId="0" xfId="0" applyNumberFormat="1"/>
    <xf numFmtId="166" fontId="0" fillId="0" borderId="0" xfId="0" applyNumberFormat="1"/>
    <xf numFmtId="164" fontId="1" fillId="0" borderId="0" xfId="0" applyNumberFormat="1" applyFont="1" applyAlignment="1">
      <alignment horizontal="center"/>
    </xf>
    <xf numFmtId="165" fontId="12" fillId="0" borderId="26" xfId="0" applyNumberFormat="1" applyFont="1" applyFill="1" applyBorder="1" applyAlignment="1">
      <alignment horizontal="left" vertical="center"/>
    </xf>
    <xf numFmtId="164" fontId="4" fillId="0" borderId="3" xfId="0" applyNumberFormat="1" applyFont="1" applyFill="1" applyBorder="1" applyAlignment="1">
      <alignment horizontal="center" vertical="center" wrapText="1"/>
    </xf>
    <xf numFmtId="0" fontId="17" fillId="0" borderId="0" xfId="2" applyFont="1"/>
    <xf numFmtId="0" fontId="2" fillId="0" borderId="31" xfId="2" applyFont="1" applyBorder="1" applyAlignment="1">
      <alignment horizontal="center"/>
    </xf>
    <xf numFmtId="0" fontId="18" fillId="0" borderId="2" xfId="1" applyFont="1" applyBorder="1" applyAlignment="1">
      <alignment horizontal="center" vertical="center"/>
    </xf>
    <xf numFmtId="0" fontId="0" fillId="0" borderId="41" xfId="0" applyBorder="1"/>
    <xf numFmtId="164" fontId="0" fillId="3" borderId="26" xfId="0" applyNumberFormat="1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5" fillId="0" borderId="35" xfId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18" fillId="0" borderId="29" xfId="2" applyFont="1" applyBorder="1" applyAlignment="1">
      <alignment horizontal="center" vertical="center" wrapText="1"/>
    </xf>
    <xf numFmtId="2" fontId="0" fillId="0" borderId="0" xfId="0" applyNumberFormat="1"/>
    <xf numFmtId="2" fontId="0" fillId="0" borderId="0" xfId="0" applyNumberFormat="1" applyAlignment="1">
      <alignment horizontal="right"/>
    </xf>
    <xf numFmtId="4" fontId="0" fillId="0" borderId="0" xfId="0" applyNumberFormat="1"/>
    <xf numFmtId="4" fontId="0" fillId="3" borderId="5" xfId="0" applyNumberFormat="1" applyFill="1" applyBorder="1" applyAlignment="1">
      <alignment horizontal="center" vertical="center"/>
    </xf>
    <xf numFmtId="4" fontId="0" fillId="0" borderId="21" xfId="0" applyNumberFormat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left" vertical="center"/>
    </xf>
    <xf numFmtId="4" fontId="3" fillId="0" borderId="24" xfId="0" applyNumberFormat="1" applyFont="1" applyFill="1" applyBorder="1" applyAlignment="1">
      <alignment horizontal="center" vertical="center" wrapText="1"/>
    </xf>
    <xf numFmtId="4" fontId="1" fillId="0" borderId="0" xfId="0" applyNumberFormat="1" applyFont="1"/>
    <xf numFmtId="4" fontId="5" fillId="0" borderId="3" xfId="0" applyNumberFormat="1" applyFont="1" applyFill="1" applyBorder="1" applyAlignment="1">
      <alignment horizontal="center" vertical="center" wrapText="1"/>
    </xf>
    <xf numFmtId="0" fontId="5" fillId="0" borderId="18" xfId="2" applyFont="1" applyBorder="1"/>
    <xf numFmtId="164" fontId="4" fillId="0" borderId="37" xfId="0" applyNumberFormat="1" applyFont="1" applyFill="1" applyBorder="1" applyAlignment="1">
      <alignment horizontal="center" vertical="center" wrapText="1"/>
    </xf>
    <xf numFmtId="1" fontId="2" fillId="0" borderId="10" xfId="1" applyNumberFormat="1" applyFont="1" applyFill="1" applyBorder="1" applyAlignment="1">
      <alignment horizontal="center" vertical="center"/>
    </xf>
    <xf numFmtId="1" fontId="2" fillId="0" borderId="16" xfId="1" applyNumberFormat="1" applyFont="1" applyBorder="1" applyAlignment="1">
      <alignment horizontal="center" vertical="center"/>
    </xf>
    <xf numFmtId="0" fontId="2" fillId="0" borderId="11" xfId="1" applyBorder="1" applyAlignment="1">
      <alignment horizontal="center" vertical="center"/>
    </xf>
    <xf numFmtId="0" fontId="2" fillId="0" borderId="17" xfId="1" applyBorder="1" applyAlignment="1">
      <alignment horizontal="center" vertical="center"/>
    </xf>
    <xf numFmtId="1" fontId="2" fillId="0" borderId="10" xfId="1" applyNumberFormat="1" applyFont="1" applyBorder="1" applyAlignment="1">
      <alignment horizontal="center" vertical="center"/>
    </xf>
    <xf numFmtId="1" fontId="2" fillId="0" borderId="12" xfId="1" applyNumberFormat="1" applyFont="1" applyBorder="1" applyAlignment="1">
      <alignment horizontal="center" vertical="center"/>
    </xf>
    <xf numFmtId="1" fontId="2" fillId="0" borderId="11" xfId="1" applyNumberFormat="1" applyBorder="1" applyAlignment="1">
      <alignment horizontal="center" vertical="center"/>
    </xf>
    <xf numFmtId="1" fontId="2" fillId="0" borderId="13" xfId="1" applyNumberFormat="1" applyBorder="1" applyAlignment="1">
      <alignment horizontal="center" vertical="center"/>
    </xf>
    <xf numFmtId="4" fontId="0" fillId="0" borderId="0" xfId="0" applyNumberFormat="1"/>
    <xf numFmtId="0" fontId="0" fillId="0" borderId="0" xfId="0" applyAlignment="1">
      <alignment horizontal="center" vertical="center" wrapText="1"/>
    </xf>
    <xf numFmtId="167" fontId="14" fillId="0" borderId="31" xfId="2" applyNumberFormat="1" applyFont="1" applyBorder="1"/>
    <xf numFmtId="167" fontId="14" fillId="0" borderId="32" xfId="2" applyNumberFormat="1" applyFont="1" applyBorder="1"/>
    <xf numFmtId="167" fontId="2" fillId="0" borderId="32" xfId="2" applyNumberFormat="1" applyBorder="1"/>
    <xf numFmtId="167" fontId="2" fillId="0" borderId="9" xfId="2" applyNumberFormat="1" applyBorder="1"/>
    <xf numFmtId="167" fontId="2" fillId="0" borderId="0" xfId="2" applyNumberFormat="1"/>
    <xf numFmtId="167" fontId="2" fillId="0" borderId="31" xfId="2" applyNumberFormat="1" applyBorder="1"/>
    <xf numFmtId="167" fontId="15" fillId="0" borderId="31" xfId="2" applyNumberFormat="1" applyFont="1" applyBorder="1"/>
    <xf numFmtId="167" fontId="2" fillId="0" borderId="32" xfId="2" applyNumberFormat="1" applyFill="1" applyBorder="1"/>
    <xf numFmtId="167" fontId="2" fillId="0" borderId="44" xfId="2" applyNumberFormat="1" applyBorder="1"/>
    <xf numFmtId="167" fontId="2" fillId="0" borderId="45" xfId="2" applyNumberFormat="1" applyBorder="1"/>
    <xf numFmtId="167" fontId="2" fillId="0" borderId="18" xfId="2" applyNumberFormat="1" applyBorder="1"/>
    <xf numFmtId="167" fontId="2" fillId="0" borderId="33" xfId="2" applyNumberFormat="1" applyBorder="1"/>
    <xf numFmtId="167" fontId="2" fillId="0" borderId="34" xfId="2" applyNumberFormat="1" applyBorder="1"/>
    <xf numFmtId="167" fontId="2" fillId="0" borderId="14" xfId="2" applyNumberFormat="1" applyBorder="1"/>
    <xf numFmtId="2" fontId="0" fillId="0" borderId="0" xfId="0" applyNumberFormat="1" applyFont="1"/>
    <xf numFmtId="2" fontId="0" fillId="0" borderId="0" xfId="0" applyNumberFormat="1" applyFont="1" applyAlignment="1">
      <alignment horizontal="right"/>
    </xf>
    <xf numFmtId="166" fontId="11" fillId="3" borderId="4" xfId="0" applyNumberFormat="1" applyFont="1" applyFill="1" applyBorder="1" applyAlignment="1">
      <alignment horizontal="left"/>
    </xf>
    <xf numFmtId="1" fontId="2" fillId="0" borderId="6" xfId="1" applyNumberFormat="1" applyFont="1" applyFill="1" applyBorder="1" applyAlignment="1">
      <alignment horizontal="center" vertical="center"/>
    </xf>
    <xf numFmtId="1" fontId="2" fillId="0" borderId="7" xfId="1" applyNumberFormat="1" applyFont="1" applyFill="1" applyBorder="1" applyAlignment="1">
      <alignment horizontal="center" vertical="center"/>
    </xf>
    <xf numFmtId="1" fontId="2" fillId="0" borderId="11" xfId="1" applyNumberFormat="1" applyFont="1" applyFill="1" applyBorder="1" applyAlignment="1">
      <alignment horizontal="center" vertical="center"/>
    </xf>
    <xf numFmtId="0" fontId="2" fillId="0" borderId="11" xfId="1" applyFont="1" applyFill="1" applyBorder="1" applyAlignment="1">
      <alignment horizontal="center" vertical="center"/>
    </xf>
    <xf numFmtId="1" fontId="2" fillId="0" borderId="12" xfId="1" applyNumberFormat="1" applyFont="1" applyFill="1" applyBorder="1" applyAlignment="1">
      <alignment horizontal="center" vertical="center"/>
    </xf>
    <xf numFmtId="1" fontId="2" fillId="0" borderId="13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1" fontId="2" fillId="0" borderId="19" xfId="1" applyNumberFormat="1" applyFont="1" applyFill="1" applyBorder="1" applyAlignment="1">
      <alignment horizontal="center" vertical="center"/>
    </xf>
    <xf numFmtId="1" fontId="2" fillId="0" borderId="20" xfId="1" applyNumberFormat="1" applyFont="1" applyFill="1" applyBorder="1" applyAlignment="1">
      <alignment horizontal="center" vertical="center"/>
    </xf>
    <xf numFmtId="1" fontId="2" fillId="0" borderId="16" xfId="1" applyNumberFormat="1" applyFont="1" applyFill="1" applyBorder="1" applyAlignment="1">
      <alignment horizontal="center" vertical="center"/>
    </xf>
    <xf numFmtId="1" fontId="2" fillId="0" borderId="17" xfId="1" applyNumberFormat="1" applyFont="1" applyFill="1" applyBorder="1" applyAlignment="1">
      <alignment horizontal="center" vertical="center"/>
    </xf>
    <xf numFmtId="0" fontId="0" fillId="4" borderId="0" xfId="0" applyFill="1"/>
    <xf numFmtId="0" fontId="3" fillId="4" borderId="3" xfId="1" applyFont="1" applyFill="1" applyBorder="1" applyAlignment="1">
      <alignment horizontal="center" vertical="center" wrapText="1"/>
    </xf>
    <xf numFmtId="0" fontId="0" fillId="4" borderId="22" xfId="0" applyFill="1" applyBorder="1"/>
    <xf numFmtId="0" fontId="6" fillId="4" borderId="9" xfId="1" applyNumberFormat="1" applyFont="1" applyFill="1" applyBorder="1" applyAlignment="1">
      <alignment horizontal="left" vertical="center" wrapText="1"/>
    </xf>
    <xf numFmtId="0" fontId="19" fillId="5" borderId="9" xfId="0" applyFont="1" applyFill="1" applyBorder="1" applyAlignment="1">
      <alignment horizontal="left" vertical="center" wrapText="1"/>
    </xf>
    <xf numFmtId="0" fontId="7" fillId="4" borderId="9" xfId="1" applyNumberFormat="1" applyFont="1" applyFill="1" applyBorder="1" applyAlignment="1">
      <alignment horizontal="left" vertical="center" wrapText="1"/>
    </xf>
    <xf numFmtId="0" fontId="9" fillId="4" borderId="9" xfId="1" applyNumberFormat="1" applyFont="1" applyFill="1" applyBorder="1" applyAlignment="1">
      <alignment horizontal="left" vertical="center" wrapText="1"/>
    </xf>
    <xf numFmtId="0" fontId="7" fillId="4" borderId="8" xfId="1" applyNumberFormat="1" applyFont="1" applyFill="1" applyBorder="1" applyAlignment="1">
      <alignment horizontal="left" vertical="center" wrapText="1"/>
    </xf>
    <xf numFmtId="0" fontId="7" fillId="5" borderId="9" xfId="1" applyNumberFormat="1" applyFont="1" applyFill="1" applyBorder="1" applyAlignment="1">
      <alignment horizontal="left" vertical="center" wrapText="1"/>
    </xf>
    <xf numFmtId="0" fontId="7" fillId="5" borderId="14" xfId="1" applyNumberFormat="1" applyFont="1" applyFill="1" applyBorder="1" applyAlignment="1">
      <alignment horizontal="left" vertical="center" wrapText="1"/>
    </xf>
    <xf numFmtId="0" fontId="7" fillId="5" borderId="8" xfId="1" applyNumberFormat="1" applyFont="1" applyFill="1" applyBorder="1" applyAlignment="1">
      <alignment horizontal="left" vertical="center" wrapText="1"/>
    </xf>
    <xf numFmtId="0" fontId="7" fillId="5" borderId="15" xfId="0" applyFont="1" applyFill="1" applyBorder="1" applyAlignment="1">
      <alignment vertical="top" wrapText="1"/>
    </xf>
    <xf numFmtId="0" fontId="7" fillId="4" borderId="14" xfId="1" applyNumberFormat="1" applyFont="1" applyFill="1" applyBorder="1" applyAlignment="1">
      <alignment horizontal="left" vertical="center" wrapText="1"/>
    </xf>
    <xf numFmtId="0" fontId="7" fillId="4" borderId="18" xfId="1" applyNumberFormat="1" applyFont="1" applyFill="1" applyBorder="1" applyAlignment="1">
      <alignment horizontal="left" vertical="center" wrapText="1"/>
    </xf>
    <xf numFmtId="0" fontId="10" fillId="4" borderId="9" xfId="0" applyFont="1" applyFill="1" applyBorder="1" applyAlignment="1">
      <alignment wrapText="1"/>
    </xf>
    <xf numFmtId="0" fontId="7" fillId="4" borderId="21" xfId="1" applyNumberFormat="1" applyFont="1" applyFill="1" applyBorder="1" applyAlignment="1">
      <alignment horizontal="left" vertical="center" wrapText="1"/>
    </xf>
    <xf numFmtId="0" fontId="7" fillId="4" borderId="0" xfId="1" applyNumberFormat="1" applyFont="1" applyFill="1" applyBorder="1" applyAlignment="1">
      <alignment horizontal="left" vertical="center" wrapText="1"/>
    </xf>
    <xf numFmtId="0" fontId="2" fillId="0" borderId="17" xfId="1" applyFont="1" applyFill="1" applyBorder="1" applyAlignment="1">
      <alignment horizontal="center" vertical="center"/>
    </xf>
    <xf numFmtId="1" fontId="2" fillId="0" borderId="19" xfId="1" applyNumberFormat="1" applyFont="1" applyBorder="1" applyAlignment="1">
      <alignment horizontal="center" vertical="center"/>
    </xf>
    <xf numFmtId="0" fontId="2" fillId="0" borderId="20" xfId="1" applyBorder="1" applyAlignment="1">
      <alignment horizontal="center" vertical="center"/>
    </xf>
    <xf numFmtId="1" fontId="2" fillId="5" borderId="11" xfId="1" applyNumberFormat="1" applyFont="1" applyFill="1" applyBorder="1" applyAlignment="1">
      <alignment horizontal="center" vertical="center"/>
    </xf>
    <xf numFmtId="1" fontId="2" fillId="4" borderId="10" xfId="1" applyNumberFormat="1" applyFont="1" applyFill="1" applyBorder="1" applyAlignment="1">
      <alignment horizontal="center" vertical="center"/>
    </xf>
    <xf numFmtId="1" fontId="2" fillId="4" borderId="11" xfId="1" applyNumberFormat="1" applyFont="1" applyFill="1" applyBorder="1" applyAlignment="1">
      <alignment horizontal="center" vertical="center"/>
    </xf>
    <xf numFmtId="1" fontId="2" fillId="5" borderId="10" xfId="1" applyNumberFormat="1" applyFont="1" applyFill="1" applyBorder="1" applyAlignment="1">
      <alignment horizontal="center" vertical="center"/>
    </xf>
    <xf numFmtId="0" fontId="2" fillId="5" borderId="11" xfId="1" applyFont="1" applyFill="1" applyBorder="1" applyAlignment="1">
      <alignment horizontal="center" vertical="center"/>
    </xf>
    <xf numFmtId="4" fontId="4" fillId="0" borderId="3" xfId="1" applyNumberFormat="1" applyFont="1" applyBorder="1" applyAlignment="1">
      <alignment horizontal="center" vertical="center" wrapText="1"/>
    </xf>
    <xf numFmtId="166" fontId="12" fillId="0" borderId="37" xfId="0" applyNumberFormat="1" applyFont="1" applyFill="1" applyBorder="1" applyAlignment="1">
      <alignment horizontal="left" vertical="center"/>
    </xf>
    <xf numFmtId="2" fontId="0" fillId="0" borderId="0" xfId="0" applyNumberFormat="1" applyAlignment="1">
      <alignment horizontal="center" vertical="center"/>
    </xf>
    <xf numFmtId="0" fontId="21" fillId="5" borderId="9" xfId="0" applyFont="1" applyFill="1" applyBorder="1" applyAlignment="1">
      <alignment horizontal="left" vertical="center" wrapText="1"/>
    </xf>
    <xf numFmtId="167" fontId="2" fillId="0" borderId="0" xfId="1" applyNumberFormat="1"/>
    <xf numFmtId="166" fontId="0" fillId="0" borderId="19" xfId="0" applyNumberFormat="1" applyBorder="1"/>
    <xf numFmtId="166" fontId="0" fillId="0" borderId="21" xfId="0" applyNumberFormat="1" applyBorder="1"/>
    <xf numFmtId="166" fontId="22" fillId="0" borderId="27" xfId="0" applyNumberFormat="1" applyFont="1" applyBorder="1" applyAlignment="1">
      <alignment horizontal="center" vertical="center"/>
    </xf>
    <xf numFmtId="166" fontId="22" fillId="0" borderId="8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66" fontId="22" fillId="0" borderId="29" xfId="0" applyNumberFormat="1" applyFont="1" applyBorder="1" applyAlignment="1">
      <alignment horizontal="center" vertical="center"/>
    </xf>
    <xf numFmtId="166" fontId="22" fillId="0" borderId="21" xfId="0" applyNumberFormat="1" applyFont="1" applyBorder="1" applyAlignment="1">
      <alignment horizontal="center" vertical="center"/>
    </xf>
    <xf numFmtId="166" fontId="22" fillId="0" borderId="31" xfId="0" applyNumberFormat="1" applyFont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166" fontId="22" fillId="0" borderId="50" xfId="0" applyNumberFormat="1" applyFont="1" applyBorder="1" applyAlignment="1">
      <alignment horizontal="center" vertical="center"/>
    </xf>
    <xf numFmtId="166" fontId="22" fillId="0" borderId="15" xfId="0" applyNumberFormat="1" applyFont="1" applyBorder="1" applyAlignment="1">
      <alignment horizontal="center" vertical="center"/>
    </xf>
    <xf numFmtId="2" fontId="14" fillId="0" borderId="0" xfId="0" applyNumberFormat="1" applyFont="1" applyFill="1" applyAlignment="1">
      <alignment horizontal="center" vertical="center"/>
    </xf>
    <xf numFmtId="166" fontId="22" fillId="0" borderId="33" xfId="0" applyNumberFormat="1" applyFont="1" applyBorder="1" applyAlignment="1">
      <alignment horizontal="center" vertical="center"/>
    </xf>
    <xf numFmtId="166" fontId="22" fillId="0" borderId="14" xfId="0" applyNumberFormat="1" applyFont="1" applyBorder="1" applyAlignment="1">
      <alignment horizontal="center" vertical="center"/>
    </xf>
    <xf numFmtId="166" fontId="22" fillId="0" borderId="0" xfId="0" applyNumberFormat="1" applyFont="1" applyAlignment="1">
      <alignment horizontal="center"/>
    </xf>
    <xf numFmtId="167" fontId="14" fillId="0" borderId="0" xfId="0" applyNumberFormat="1" applyFont="1" applyAlignment="1">
      <alignment horizontal="center"/>
    </xf>
    <xf numFmtId="2" fontId="14" fillId="0" borderId="0" xfId="0" applyNumberFormat="1" applyFont="1" applyAlignment="1">
      <alignment horizontal="center"/>
    </xf>
    <xf numFmtId="166" fontId="1" fillId="0" borderId="22" xfId="0" applyNumberFormat="1" applyFont="1" applyBorder="1" applyAlignment="1">
      <alignment horizontal="center" vertical="center"/>
    </xf>
    <xf numFmtId="166" fontId="0" fillId="0" borderId="30" xfId="0" applyNumberFormat="1" applyBorder="1" applyAlignment="1">
      <alignment horizontal="center" vertical="center"/>
    </xf>
    <xf numFmtId="166" fontId="0" fillId="0" borderId="20" xfId="0" applyNumberFormat="1" applyBorder="1" applyAlignment="1">
      <alignment horizontal="center" vertical="center"/>
    </xf>
    <xf numFmtId="166" fontId="0" fillId="0" borderId="21" xfId="0" applyNumberFormat="1" applyBorder="1" applyAlignment="1">
      <alignment horizontal="center" vertical="center"/>
    </xf>
    <xf numFmtId="166" fontId="12" fillId="0" borderId="6" xfId="1" applyNumberFormat="1" applyFont="1" applyBorder="1" applyAlignment="1">
      <alignment horizontal="center" vertical="center"/>
    </xf>
    <xf numFmtId="166" fontId="2" fillId="0" borderId="28" xfId="1" applyNumberFormat="1" applyFont="1" applyBorder="1" applyAlignment="1">
      <alignment horizontal="center" vertical="center"/>
    </xf>
    <xf numFmtId="166" fontId="12" fillId="0" borderId="11" xfId="1" applyNumberFormat="1" applyFont="1" applyBorder="1" applyAlignment="1">
      <alignment horizontal="center" vertical="center"/>
    </xf>
    <xf numFmtId="166" fontId="12" fillId="0" borderId="8" xfId="1" applyNumberFormat="1" applyFont="1" applyBorder="1" applyAlignment="1">
      <alignment horizontal="center" vertical="center"/>
    </xf>
    <xf numFmtId="166" fontId="2" fillId="0" borderId="32" xfId="1" applyNumberFormat="1" applyFont="1" applyBorder="1" applyAlignment="1">
      <alignment horizontal="center" vertical="center"/>
    </xf>
    <xf numFmtId="166" fontId="12" fillId="0" borderId="9" xfId="1" applyNumberFormat="1" applyFont="1" applyBorder="1" applyAlignment="1">
      <alignment horizontal="center" vertical="center"/>
    </xf>
    <xf numFmtId="166" fontId="12" fillId="0" borderId="6" xfId="1" applyNumberFormat="1" applyFont="1" applyFill="1" applyBorder="1" applyAlignment="1">
      <alignment horizontal="center" vertical="center"/>
    </xf>
    <xf numFmtId="166" fontId="2" fillId="0" borderId="32" xfId="1" applyNumberFormat="1" applyFont="1" applyFill="1" applyBorder="1" applyAlignment="1">
      <alignment horizontal="center" vertical="center"/>
    </xf>
    <xf numFmtId="166" fontId="12" fillId="0" borderId="11" xfId="1" applyNumberFormat="1" applyFont="1" applyFill="1" applyBorder="1" applyAlignment="1">
      <alignment horizontal="center" vertical="center"/>
    </xf>
    <xf numFmtId="166" fontId="12" fillId="0" borderId="9" xfId="1" applyNumberFormat="1" applyFont="1" applyFill="1" applyBorder="1" applyAlignment="1">
      <alignment horizontal="center" vertical="center"/>
    </xf>
    <xf numFmtId="166" fontId="14" fillId="4" borderId="49" xfId="0" applyNumberFormat="1" applyFont="1" applyFill="1" applyBorder="1" applyAlignment="1">
      <alignment horizontal="center" vertical="center"/>
    </xf>
    <xf numFmtId="166" fontId="12" fillId="0" borderId="41" xfId="1" applyNumberFormat="1" applyFont="1" applyFill="1" applyBorder="1" applyAlignment="1">
      <alignment horizontal="center" vertical="center"/>
    </xf>
    <xf numFmtId="166" fontId="22" fillId="4" borderId="40" xfId="0" applyNumberFormat="1" applyFont="1" applyFill="1" applyBorder="1" applyAlignment="1">
      <alignment horizontal="center" vertical="center"/>
    </xf>
    <xf numFmtId="166" fontId="22" fillId="0" borderId="10" xfId="0" applyNumberFormat="1" applyFont="1" applyBorder="1" applyAlignment="1">
      <alignment horizontal="center" vertical="center"/>
    </xf>
    <xf numFmtId="166" fontId="14" fillId="4" borderId="32" xfId="0" applyNumberFormat="1" applyFont="1" applyFill="1" applyBorder="1" applyAlignment="1">
      <alignment horizontal="center" vertical="center"/>
    </xf>
    <xf numFmtId="166" fontId="12" fillId="0" borderId="42" xfId="1" applyNumberFormat="1" applyFont="1" applyFill="1" applyBorder="1" applyAlignment="1">
      <alignment horizontal="center" vertical="center"/>
    </xf>
    <xf numFmtId="166" fontId="22" fillId="4" borderId="9" xfId="0" applyNumberFormat="1" applyFont="1" applyFill="1" applyBorder="1" applyAlignment="1">
      <alignment horizontal="center" vertical="center"/>
    </xf>
    <xf numFmtId="166" fontId="12" fillId="0" borderId="19" xfId="1" applyNumberFormat="1" applyFont="1" applyFill="1" applyBorder="1" applyAlignment="1">
      <alignment horizontal="center" vertical="center"/>
    </xf>
    <xf numFmtId="166" fontId="2" fillId="0" borderId="30" xfId="1" applyNumberFormat="1" applyFont="1" applyFill="1" applyBorder="1" applyAlignment="1">
      <alignment horizontal="center" vertical="center"/>
    </xf>
    <xf numFmtId="166" fontId="12" fillId="0" borderId="22" xfId="1" applyNumberFormat="1" applyFont="1" applyFill="1" applyBorder="1" applyAlignment="1">
      <alignment horizontal="center" vertical="center"/>
    </xf>
    <xf numFmtId="166" fontId="12" fillId="0" borderId="21" xfId="1" applyNumberFormat="1" applyFont="1" applyFill="1" applyBorder="1" applyAlignment="1">
      <alignment horizontal="center" vertical="center"/>
    </xf>
    <xf numFmtId="166" fontId="2" fillId="0" borderId="28" xfId="1" applyNumberFormat="1" applyFont="1" applyFill="1" applyBorder="1" applyAlignment="1">
      <alignment horizontal="center" vertical="center"/>
    </xf>
    <xf numFmtId="166" fontId="12" fillId="0" borderId="38" xfId="1" applyNumberFormat="1" applyFont="1" applyFill="1" applyBorder="1" applyAlignment="1">
      <alignment horizontal="center" vertical="center"/>
    </xf>
    <xf numFmtId="166" fontId="12" fillId="0" borderId="8" xfId="1" applyNumberFormat="1" applyFont="1" applyFill="1" applyBorder="1" applyAlignment="1">
      <alignment horizontal="center" vertical="center"/>
    </xf>
    <xf numFmtId="166" fontId="12" fillId="0" borderId="10" xfId="1" applyNumberFormat="1" applyFont="1" applyFill="1" applyBorder="1" applyAlignment="1">
      <alignment horizontal="center" vertical="center"/>
    </xf>
    <xf numFmtId="166" fontId="12" fillId="0" borderId="47" xfId="1" applyNumberFormat="1" applyFont="1" applyFill="1" applyBorder="1" applyAlignment="1">
      <alignment horizontal="center" vertical="center"/>
    </xf>
    <xf numFmtId="166" fontId="2" fillId="0" borderId="45" xfId="1" applyNumberFormat="1" applyFont="1" applyFill="1" applyBorder="1" applyAlignment="1">
      <alignment horizontal="center" vertical="center"/>
    </xf>
    <xf numFmtId="166" fontId="12" fillId="0" borderId="43" xfId="1" applyNumberFormat="1" applyFont="1" applyFill="1" applyBorder="1" applyAlignment="1">
      <alignment horizontal="center" vertical="center"/>
    </xf>
    <xf numFmtId="166" fontId="12" fillId="0" borderId="18" xfId="1" applyNumberFormat="1" applyFont="1" applyFill="1" applyBorder="1" applyAlignment="1">
      <alignment horizontal="center" vertical="center"/>
    </xf>
    <xf numFmtId="166" fontId="22" fillId="0" borderId="19" xfId="0" applyNumberFormat="1" applyFont="1" applyBorder="1" applyAlignment="1">
      <alignment horizontal="center" vertical="center"/>
    </xf>
    <xf numFmtId="166" fontId="14" fillId="4" borderId="30" xfId="0" applyNumberFormat="1" applyFont="1" applyFill="1" applyBorder="1" applyAlignment="1">
      <alignment horizontal="center" vertical="center"/>
    </xf>
    <xf numFmtId="166" fontId="22" fillId="4" borderId="21" xfId="0" applyNumberFormat="1" applyFont="1" applyFill="1" applyBorder="1" applyAlignment="1">
      <alignment horizontal="center" vertical="center"/>
    </xf>
    <xf numFmtId="166" fontId="22" fillId="0" borderId="12" xfId="0" applyNumberFormat="1" applyFont="1" applyBorder="1" applyAlignment="1">
      <alignment horizontal="center" vertical="center"/>
    </xf>
    <xf numFmtId="166" fontId="14" fillId="4" borderId="34" xfId="0" applyNumberFormat="1" applyFont="1" applyFill="1" applyBorder="1" applyAlignment="1">
      <alignment horizontal="center" vertical="center"/>
    </xf>
    <xf numFmtId="166" fontId="12" fillId="0" borderId="39" xfId="1" applyNumberFormat="1" applyFont="1" applyFill="1" applyBorder="1" applyAlignment="1">
      <alignment horizontal="center" vertical="center"/>
    </xf>
    <xf numFmtId="166" fontId="22" fillId="4" borderId="14" xfId="0" applyNumberFormat="1" applyFont="1" applyFill="1" applyBorder="1" applyAlignment="1">
      <alignment horizontal="center" vertical="center"/>
    </xf>
    <xf numFmtId="166" fontId="22" fillId="0" borderId="6" xfId="0" applyNumberFormat="1" applyFont="1" applyBorder="1" applyAlignment="1">
      <alignment horizontal="center" vertical="center"/>
    </xf>
    <xf numFmtId="166" fontId="14" fillId="4" borderId="28" xfId="0" applyNumberFormat="1" applyFont="1" applyFill="1" applyBorder="1" applyAlignment="1">
      <alignment horizontal="center" vertical="center"/>
    </xf>
    <xf numFmtId="166" fontId="22" fillId="4" borderId="8" xfId="0" applyNumberFormat="1" applyFont="1" applyFill="1" applyBorder="1" applyAlignment="1">
      <alignment horizontal="center" vertical="center"/>
    </xf>
    <xf numFmtId="166" fontId="1" fillId="0" borderId="41" xfId="0" applyNumberFormat="1" applyFont="1" applyBorder="1"/>
    <xf numFmtId="166" fontId="0" fillId="0" borderId="41" xfId="0" applyNumberFormat="1" applyBorder="1"/>
    <xf numFmtId="166" fontId="5" fillId="0" borderId="35" xfId="1" applyNumberFormat="1" applyFont="1" applyFill="1" applyBorder="1" applyAlignment="1">
      <alignment horizontal="center" vertical="center" wrapText="1"/>
    </xf>
    <xf numFmtId="166" fontId="0" fillId="0" borderId="30" xfId="0" applyNumberFormat="1" applyBorder="1"/>
    <xf numFmtId="166" fontId="14" fillId="0" borderId="28" xfId="0" applyNumberFormat="1" applyFont="1" applyBorder="1" applyAlignment="1">
      <alignment horizontal="center" vertical="center"/>
    </xf>
    <xf numFmtId="166" fontId="14" fillId="0" borderId="30" xfId="0" applyNumberFormat="1" applyFont="1" applyBorder="1" applyAlignment="1">
      <alignment horizontal="center" vertical="center"/>
    </xf>
    <xf numFmtId="166" fontId="14" fillId="0" borderId="52" xfId="0" applyNumberFormat="1" applyFont="1" applyBorder="1" applyAlignment="1">
      <alignment horizontal="center" vertical="center"/>
    </xf>
    <xf numFmtId="166" fontId="14" fillId="0" borderId="34" xfId="0" applyNumberFormat="1" applyFont="1" applyBorder="1" applyAlignment="1">
      <alignment horizontal="center" vertical="center"/>
    </xf>
    <xf numFmtId="2" fontId="5" fillId="0" borderId="10" xfId="1" applyNumberFormat="1" applyFont="1" applyBorder="1" applyAlignment="1">
      <alignment horizontal="center" vertical="center" wrapText="1"/>
    </xf>
    <xf numFmtId="2" fontId="5" fillId="0" borderId="9" xfId="1" applyNumberFormat="1" applyFont="1" applyBorder="1" applyAlignment="1">
      <alignment horizontal="center" vertical="center" wrapText="1"/>
    </xf>
    <xf numFmtId="2" fontId="0" fillId="0" borderId="9" xfId="0" applyNumberFormat="1" applyFont="1" applyBorder="1" applyAlignment="1">
      <alignment horizontal="center"/>
    </xf>
    <xf numFmtId="167" fontId="14" fillId="0" borderId="9" xfId="0" applyNumberFormat="1" applyFont="1" applyBorder="1" applyAlignment="1">
      <alignment horizontal="center" vertical="center"/>
    </xf>
    <xf numFmtId="2" fontId="14" fillId="0" borderId="9" xfId="0" applyNumberFormat="1" applyFont="1" applyBorder="1" applyAlignment="1">
      <alignment horizontal="center" vertical="center"/>
    </xf>
    <xf numFmtId="2" fontId="14" fillId="0" borderId="14" xfId="0" applyNumberFormat="1" applyFont="1" applyBorder="1" applyAlignment="1">
      <alignment horizontal="center" vertical="center"/>
    </xf>
    <xf numFmtId="2" fontId="14" fillId="0" borderId="18" xfId="0" applyNumberFormat="1" applyFont="1" applyBorder="1" applyAlignment="1">
      <alignment horizontal="center" vertical="center"/>
    </xf>
    <xf numFmtId="2" fontId="14" fillId="0" borderId="21" xfId="0" applyNumberFormat="1" applyFont="1" applyBorder="1" applyAlignment="1">
      <alignment horizontal="center" vertical="center"/>
    </xf>
    <xf numFmtId="0" fontId="2" fillId="0" borderId="31" xfId="2" applyBorder="1" applyAlignment="1">
      <alignment horizontal="center" vertical="center"/>
    </xf>
    <xf numFmtId="167" fontId="14" fillId="0" borderId="31" xfId="2" applyNumberFormat="1" applyFont="1" applyBorder="1" applyAlignment="1">
      <alignment vertical="center"/>
    </xf>
    <xf numFmtId="167" fontId="14" fillId="0" borderId="32" xfId="2" applyNumberFormat="1" applyFont="1" applyBorder="1" applyAlignment="1">
      <alignment vertical="center"/>
    </xf>
    <xf numFmtId="167" fontId="2" fillId="0" borderId="32" xfId="2" applyNumberFormat="1" applyBorder="1" applyAlignment="1">
      <alignment vertical="center"/>
    </xf>
    <xf numFmtId="167" fontId="2" fillId="0" borderId="9" xfId="2" applyNumberFormat="1" applyBorder="1" applyAlignment="1">
      <alignment vertical="center"/>
    </xf>
    <xf numFmtId="167" fontId="2" fillId="0" borderId="0" xfId="2" applyNumberFormat="1" applyAlignment="1">
      <alignment vertical="center"/>
    </xf>
    <xf numFmtId="167" fontId="2" fillId="0" borderId="31" xfId="2" applyNumberFormat="1" applyBorder="1" applyAlignment="1">
      <alignment vertical="center"/>
    </xf>
    <xf numFmtId="0" fontId="7" fillId="4" borderId="9" xfId="1" applyNumberFormat="1" applyFont="1" applyFill="1" applyBorder="1" applyAlignment="1">
      <alignment horizontal="left" vertical="top" wrapText="1"/>
    </xf>
    <xf numFmtId="4" fontId="0" fillId="0" borderId="41" xfId="0" applyNumberFormat="1" applyBorder="1"/>
    <xf numFmtId="166" fontId="14" fillId="4" borderId="8" xfId="0" applyNumberFormat="1" applyFont="1" applyFill="1" applyBorder="1" applyAlignment="1">
      <alignment horizontal="center" vertical="center"/>
    </xf>
    <xf numFmtId="0" fontId="18" fillId="0" borderId="26" xfId="1" applyFont="1" applyBorder="1" applyAlignment="1">
      <alignment horizontal="center" vertical="center"/>
    </xf>
    <xf numFmtId="1" fontId="20" fillId="4" borderId="11" xfId="1" applyNumberFormat="1" applyFont="1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45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49" fontId="0" fillId="0" borderId="32" xfId="0" applyNumberFormat="1" applyFont="1" applyFill="1" applyBorder="1" applyAlignment="1">
      <alignment horizontal="center" vertical="center"/>
    </xf>
    <xf numFmtId="0" fontId="0" fillId="0" borderId="32" xfId="0" applyFont="1" applyFill="1" applyBorder="1" applyAlignment="1">
      <alignment horizontal="center" vertical="center"/>
    </xf>
    <xf numFmtId="0" fontId="0" fillId="0" borderId="34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49" fontId="0" fillId="0" borderId="32" xfId="0" applyNumberFormat="1" applyFill="1" applyBorder="1" applyAlignment="1">
      <alignment horizontal="center" vertical="center"/>
    </xf>
    <xf numFmtId="0" fontId="23" fillId="0" borderId="30" xfId="0" applyNumberFormat="1" applyFont="1" applyBorder="1" applyAlignment="1">
      <alignment horizontal="center"/>
    </xf>
    <xf numFmtId="0" fontId="23" fillId="0" borderId="32" xfId="0" applyNumberFormat="1" applyFont="1" applyBorder="1" applyAlignment="1">
      <alignment horizontal="center"/>
    </xf>
    <xf numFmtId="0" fontId="23" fillId="0" borderId="34" xfId="0" applyNumberFormat="1" applyFont="1" applyBorder="1" applyAlignment="1">
      <alignment horizontal="center"/>
    </xf>
    <xf numFmtId="1" fontId="24" fillId="0" borderId="3" xfId="0" applyNumberFormat="1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 wrapText="1"/>
    </xf>
    <xf numFmtId="1" fontId="25" fillId="0" borderId="5" xfId="0" applyNumberFormat="1" applyFont="1" applyBorder="1" applyAlignment="1" applyProtection="1">
      <alignment horizontal="center" vertical="center" wrapText="1"/>
      <protection locked="0"/>
    </xf>
    <xf numFmtId="1" fontId="25" fillId="0" borderId="4" xfId="0" applyNumberFormat="1" applyFont="1" applyBorder="1" applyAlignment="1" applyProtection="1">
      <alignment horizontal="left" vertical="center"/>
      <protection locked="0"/>
    </xf>
    <xf numFmtId="2" fontId="0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6" fontId="22" fillId="0" borderId="9" xfId="0" applyNumberFormat="1" applyFont="1" applyBorder="1" applyAlignment="1">
      <alignment horizontal="center" vertical="center"/>
    </xf>
    <xf numFmtId="2" fontId="0" fillId="0" borderId="19" xfId="0" applyNumberFormat="1" applyFont="1" applyBorder="1" applyAlignment="1">
      <alignment horizontal="center"/>
    </xf>
    <xf numFmtId="2" fontId="5" fillId="0" borderId="42" xfId="1" applyNumberFormat="1" applyFont="1" applyBorder="1" applyAlignment="1">
      <alignment horizontal="center" vertical="center" wrapText="1"/>
    </xf>
    <xf numFmtId="0" fontId="0" fillId="0" borderId="47" xfId="0" applyBorder="1"/>
    <xf numFmtId="167" fontId="0" fillId="0" borderId="0" xfId="0" applyNumberFormat="1"/>
    <xf numFmtId="166" fontId="5" fillId="0" borderId="35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4" fontId="0" fillId="0" borderId="0" xfId="0" applyNumberFormat="1" applyFill="1" applyBorder="1"/>
    <xf numFmtId="166" fontId="0" fillId="0" borderId="0" xfId="0" applyNumberFormat="1" applyFill="1" applyBorder="1"/>
    <xf numFmtId="2" fontId="0" fillId="0" borderId="0" xfId="0" applyNumberFormat="1" applyFill="1" applyBorder="1"/>
    <xf numFmtId="2" fontId="0" fillId="0" borderId="0" xfId="0" applyNumberFormat="1" applyFont="1" applyFill="1" applyBorder="1"/>
    <xf numFmtId="166" fontId="22" fillId="0" borderId="0" xfId="0" applyNumberFormat="1" applyFont="1" applyFill="1" applyAlignment="1">
      <alignment horizontal="center"/>
    </xf>
    <xf numFmtId="167" fontId="0" fillId="3" borderId="26" xfId="0" applyNumberFormat="1" applyFill="1" applyBorder="1" applyAlignment="1">
      <alignment horizontal="center" vertical="center"/>
    </xf>
    <xf numFmtId="167" fontId="5" fillId="0" borderId="25" xfId="0" applyNumberFormat="1" applyFont="1" applyFill="1" applyBorder="1" applyAlignment="1">
      <alignment horizontal="center" vertical="center" wrapText="1"/>
    </xf>
    <xf numFmtId="167" fontId="14" fillId="4" borderId="7" xfId="0" applyNumberFormat="1" applyFont="1" applyFill="1" applyBorder="1" applyAlignment="1">
      <alignment horizontal="center" vertical="center"/>
    </xf>
    <xf numFmtId="169" fontId="2" fillId="0" borderId="34" xfId="2" applyNumberFormat="1" applyBorder="1"/>
    <xf numFmtId="169" fontId="0" fillId="0" borderId="0" xfId="0" applyNumberFormat="1"/>
    <xf numFmtId="169" fontId="2" fillId="0" borderId="0" xfId="1" applyNumberFormat="1"/>
    <xf numFmtId="4" fontId="14" fillId="4" borderId="6" xfId="0" applyNumberFormat="1" applyFont="1" applyFill="1" applyBorder="1" applyAlignment="1">
      <alignment horizontal="center" vertical="center"/>
    </xf>
    <xf numFmtId="166" fontId="22" fillId="0" borderId="24" xfId="0" applyNumberFormat="1" applyFont="1" applyBorder="1" applyAlignment="1">
      <alignment horizontal="center" vertical="center"/>
    </xf>
    <xf numFmtId="166" fontId="22" fillId="0" borderId="53" xfId="0" applyNumberFormat="1" applyFont="1" applyBorder="1" applyAlignment="1">
      <alignment horizontal="center" vertical="center"/>
    </xf>
    <xf numFmtId="169" fontId="2" fillId="0" borderId="32" xfId="2" applyNumberFormat="1" applyFill="1" applyBorder="1"/>
    <xf numFmtId="169" fontId="12" fillId="0" borderId="0" xfId="2" applyNumberFormat="1" applyFont="1"/>
    <xf numFmtId="164" fontId="2" fillId="0" borderId="6" xfId="1" applyNumberFormat="1" applyBorder="1" applyAlignment="1">
      <alignment horizontal="center" vertical="center"/>
    </xf>
    <xf numFmtId="164" fontId="20" fillId="0" borderId="19" xfId="1" applyNumberFormat="1" applyFont="1" applyBorder="1" applyAlignment="1">
      <alignment horizontal="center" vertical="center"/>
    </xf>
    <xf numFmtId="164" fontId="20" fillId="0" borderId="6" xfId="1" applyNumberFormat="1" applyFont="1" applyBorder="1" applyAlignment="1">
      <alignment horizontal="center" vertical="center"/>
    </xf>
    <xf numFmtId="164" fontId="20" fillId="0" borderId="10" xfId="0" applyNumberFormat="1" applyFont="1" applyBorder="1" applyAlignment="1">
      <alignment horizontal="center" vertical="center"/>
    </xf>
    <xf numFmtId="164" fontId="20" fillId="0" borderId="6" xfId="0" applyNumberFormat="1" applyFont="1" applyBorder="1" applyAlignment="1">
      <alignment horizontal="center" vertical="center"/>
    </xf>
    <xf numFmtId="164" fontId="20" fillId="0" borderId="10" xfId="1" applyNumberFormat="1" applyFont="1" applyBorder="1" applyAlignment="1">
      <alignment horizontal="center" vertical="center"/>
    </xf>
    <xf numFmtId="164" fontId="20" fillId="0" borderId="16" xfId="1" applyNumberFormat="1" applyFont="1" applyBorder="1" applyAlignment="1">
      <alignment horizontal="center" vertical="center"/>
    </xf>
    <xf numFmtId="164" fontId="2" fillId="0" borderId="19" xfId="1" applyNumberFormat="1" applyBorder="1" applyAlignment="1">
      <alignment horizontal="center" vertical="center"/>
    </xf>
    <xf numFmtId="164" fontId="2" fillId="0" borderId="48" xfId="1" applyNumberFormat="1" applyBorder="1" applyAlignment="1">
      <alignment horizontal="center" vertical="center"/>
    </xf>
    <xf numFmtId="164" fontId="0" fillId="0" borderId="0" xfId="0" applyNumberFormat="1" applyFont="1" applyBorder="1" applyAlignment="1" applyProtection="1">
      <alignment horizontal="center" wrapText="1"/>
    </xf>
    <xf numFmtId="4" fontId="2" fillId="0" borderId="27" xfId="1" applyNumberFormat="1" applyBorder="1" applyAlignment="1">
      <alignment horizontal="center" vertical="center"/>
    </xf>
    <xf numFmtId="4" fontId="20" fillId="0" borderId="29" xfId="1" applyNumberFormat="1" applyFont="1" applyBorder="1" applyAlignment="1">
      <alignment horizontal="center" vertical="center"/>
    </xf>
    <xf numFmtId="4" fontId="20" fillId="0" borderId="27" xfId="1" applyNumberFormat="1" applyFont="1" applyBorder="1" applyAlignment="1">
      <alignment horizontal="center" vertical="center"/>
    </xf>
    <xf numFmtId="4" fontId="20" fillId="0" borderId="31" xfId="0" applyNumberFormat="1" applyFont="1" applyBorder="1" applyAlignment="1">
      <alignment horizontal="center" vertical="center"/>
    </xf>
    <xf numFmtId="4" fontId="20" fillId="0" borderId="27" xfId="0" applyNumberFormat="1" applyFont="1" applyBorder="1" applyAlignment="1">
      <alignment horizontal="center" vertical="center"/>
    </xf>
    <xf numFmtId="4" fontId="20" fillId="0" borderId="31" xfId="1" applyNumberFormat="1" applyFont="1" applyBorder="1" applyAlignment="1">
      <alignment horizontal="center" vertical="center"/>
    </xf>
    <xf numFmtId="4" fontId="20" fillId="0" borderId="44" xfId="1" applyNumberFormat="1" applyFont="1" applyBorder="1" applyAlignment="1">
      <alignment horizontal="center" vertical="center"/>
    </xf>
    <xf numFmtId="4" fontId="2" fillId="0" borderId="29" xfId="1" applyNumberFormat="1" applyBorder="1" applyAlignment="1">
      <alignment horizontal="center" vertical="center"/>
    </xf>
    <xf numFmtId="4" fontId="2" fillId="0" borderId="24" xfId="1" applyNumberFormat="1" applyBorder="1" applyAlignment="1">
      <alignment horizontal="center" vertical="center"/>
    </xf>
    <xf numFmtId="166" fontId="22" fillId="6" borderId="0" xfId="0" applyNumberFormat="1" applyFont="1" applyFill="1" applyAlignment="1">
      <alignment horizontal="center"/>
    </xf>
    <xf numFmtId="167" fontId="22" fillId="6" borderId="0" xfId="0" applyNumberFormat="1" applyFont="1" applyFill="1" applyAlignment="1">
      <alignment horizontal="center"/>
    </xf>
    <xf numFmtId="0" fontId="0" fillId="0" borderId="30" xfId="0" applyBorder="1" applyAlignment="1">
      <alignment horizontal="center" vertical="center"/>
    </xf>
    <xf numFmtId="166" fontId="14" fillId="0" borderId="0" xfId="0" applyNumberFormat="1" applyFont="1" applyAlignment="1">
      <alignment horizontal="center"/>
    </xf>
    <xf numFmtId="4" fontId="14" fillId="4" borderId="27" xfId="0" applyNumberFormat="1" applyFont="1" applyFill="1" applyBorder="1" applyAlignment="1">
      <alignment horizontal="center" vertical="center"/>
    </xf>
    <xf numFmtId="166" fontId="14" fillId="4" borderId="7" xfId="0" applyNumberFormat="1" applyFont="1" applyFill="1" applyBorder="1" applyAlignment="1">
      <alignment horizontal="center" vertical="center"/>
    </xf>
    <xf numFmtId="169" fontId="2" fillId="0" borderId="45" xfId="2" applyNumberFormat="1" applyBorder="1"/>
    <xf numFmtId="169" fontId="2" fillId="0" borderId="18" xfId="2" applyNumberFormat="1" applyBorder="1"/>
    <xf numFmtId="169" fontId="2" fillId="0" borderId="0" xfId="2" applyNumberFormat="1"/>
    <xf numFmtId="169" fontId="2" fillId="0" borderId="44" xfId="2" applyNumberFormat="1" applyBorder="1"/>
    <xf numFmtId="164" fontId="5" fillId="0" borderId="35" xfId="0" applyNumberFormat="1" applyFont="1" applyFill="1" applyBorder="1" applyAlignment="1">
      <alignment horizontal="center" vertical="center" wrapText="1"/>
    </xf>
    <xf numFmtId="2" fontId="0" fillId="0" borderId="26" xfId="0" applyNumberFormat="1" applyFill="1" applyBorder="1" applyAlignment="1">
      <alignment horizontal="center" vertical="center"/>
    </xf>
    <xf numFmtId="2" fontId="4" fillId="0" borderId="26" xfId="1" applyNumberFormat="1" applyFont="1" applyBorder="1" applyAlignment="1">
      <alignment horizontal="center" vertical="center" wrapText="1"/>
    </xf>
    <xf numFmtId="2" fontId="0" fillId="0" borderId="19" xfId="0" applyNumberFormat="1" applyBorder="1"/>
    <xf numFmtId="4" fontId="22" fillId="0" borderId="6" xfId="0" applyNumberFormat="1" applyFont="1" applyBorder="1" applyAlignment="1">
      <alignment horizontal="center" vertical="center"/>
    </xf>
    <xf numFmtId="4" fontId="22" fillId="0" borderId="47" xfId="0" applyNumberFormat="1" applyFont="1" applyBorder="1" applyAlignment="1">
      <alignment horizontal="center" vertical="center"/>
    </xf>
    <xf numFmtId="4" fontId="22" fillId="0" borderId="19" xfId="0" applyNumberFormat="1" applyFont="1" applyBorder="1" applyAlignment="1">
      <alignment horizontal="center" vertical="center"/>
    </xf>
    <xf numFmtId="4" fontId="22" fillId="0" borderId="12" xfId="0" applyNumberFormat="1" applyFont="1" applyBorder="1" applyAlignment="1">
      <alignment horizontal="center" vertical="center"/>
    </xf>
    <xf numFmtId="166" fontId="22" fillId="0" borderId="44" xfId="0" applyNumberFormat="1" applyFont="1" applyBorder="1" applyAlignment="1">
      <alignment horizontal="center" vertical="center"/>
    </xf>
    <xf numFmtId="166" fontId="22" fillId="0" borderId="18" xfId="0" applyNumberFormat="1" applyFont="1" applyBorder="1" applyAlignment="1">
      <alignment horizontal="center" vertical="center"/>
    </xf>
    <xf numFmtId="1" fontId="2" fillId="0" borderId="20" xfId="1" applyNumberFormat="1" applyBorder="1" applyAlignment="1">
      <alignment horizontal="center" vertical="center"/>
    </xf>
    <xf numFmtId="166" fontId="22" fillId="0" borderId="55" xfId="0" applyNumberFormat="1" applyFont="1" applyBorder="1" applyAlignment="1">
      <alignment horizontal="center" vertical="center"/>
    </xf>
    <xf numFmtId="0" fontId="14" fillId="0" borderId="41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166" fontId="2" fillId="0" borderId="34" xfId="1" applyNumberFormat="1" applyFont="1" applyFill="1" applyBorder="1" applyAlignment="1">
      <alignment horizontal="center" vertical="center"/>
    </xf>
    <xf numFmtId="166" fontId="12" fillId="0" borderId="14" xfId="1" applyNumberFormat="1" applyFont="1" applyFill="1" applyBorder="1" applyAlignment="1">
      <alignment horizontal="center" vertical="center"/>
    </xf>
    <xf numFmtId="4" fontId="2" fillId="0" borderId="33" xfId="1" applyNumberFormat="1" applyBorder="1" applyAlignment="1">
      <alignment horizontal="center" vertical="center"/>
    </xf>
    <xf numFmtId="0" fontId="14" fillId="0" borderId="39" xfId="0" applyFont="1" applyFill="1" applyBorder="1" applyAlignment="1">
      <alignment horizontal="center" vertical="center"/>
    </xf>
    <xf numFmtId="4" fontId="0" fillId="0" borderId="19" xfId="0" applyNumberFormat="1" applyBorder="1" applyAlignment="1">
      <alignment horizontal="center" vertical="center"/>
    </xf>
    <xf numFmtId="1" fontId="2" fillId="0" borderId="12" xfId="1" applyNumberFormat="1" applyBorder="1" applyAlignment="1">
      <alignment horizontal="center" vertical="center"/>
    </xf>
    <xf numFmtId="0" fontId="7" fillId="4" borderId="14" xfId="1" applyFont="1" applyFill="1" applyBorder="1" applyAlignment="1">
      <alignment horizontal="left" vertical="center" wrapText="1"/>
    </xf>
    <xf numFmtId="4" fontId="2" fillId="4" borderId="32" xfId="1" applyNumberFormat="1" applyFill="1" applyBorder="1" applyAlignment="1" applyProtection="1">
      <alignment horizontal="center" vertical="center"/>
      <protection locked="0"/>
    </xf>
    <xf numFmtId="166" fontId="14" fillId="4" borderId="9" xfId="0" applyNumberFormat="1" applyFont="1" applyFill="1" applyBorder="1" applyAlignment="1">
      <alignment horizontal="center" vertical="center"/>
    </xf>
    <xf numFmtId="167" fontId="14" fillId="4" borderId="51" xfId="0" applyNumberFormat="1" applyFont="1" applyFill="1" applyBorder="1" applyAlignment="1">
      <alignment horizontal="center" vertical="center"/>
    </xf>
    <xf numFmtId="4" fontId="14" fillId="4" borderId="33" xfId="0" applyNumberFormat="1" applyFont="1" applyFill="1" applyBorder="1" applyAlignment="1">
      <alignment horizontal="center" vertical="center"/>
    </xf>
    <xf numFmtId="167" fontId="14" fillId="4" borderId="13" xfId="0" applyNumberFormat="1" applyFont="1" applyFill="1" applyBorder="1" applyAlignment="1">
      <alignment horizontal="center" vertical="center"/>
    </xf>
    <xf numFmtId="166" fontId="14" fillId="4" borderId="13" xfId="0" applyNumberFormat="1" applyFont="1" applyFill="1" applyBorder="1" applyAlignment="1">
      <alignment horizontal="center" vertical="center"/>
    </xf>
    <xf numFmtId="166" fontId="14" fillId="4" borderId="14" xfId="0" applyNumberFormat="1" applyFont="1" applyFill="1" applyBorder="1" applyAlignment="1">
      <alignment horizontal="center" vertical="center"/>
    </xf>
    <xf numFmtId="4" fontId="14" fillId="4" borderId="29" xfId="0" applyNumberFormat="1" applyFont="1" applyFill="1" applyBorder="1" applyAlignment="1">
      <alignment horizontal="center" vertical="center"/>
    </xf>
    <xf numFmtId="167" fontId="14" fillId="4" borderId="54" xfId="0" applyNumberFormat="1" applyFont="1" applyFill="1" applyBorder="1" applyAlignment="1">
      <alignment horizontal="center" vertical="center"/>
    </xf>
    <xf numFmtId="167" fontId="14" fillId="4" borderId="20" xfId="0" applyNumberFormat="1" applyFont="1" applyFill="1" applyBorder="1" applyAlignment="1">
      <alignment horizontal="center" vertical="center"/>
    </xf>
    <xf numFmtId="166" fontId="14" fillId="4" borderId="20" xfId="0" applyNumberFormat="1" applyFont="1" applyFill="1" applyBorder="1" applyAlignment="1">
      <alignment horizontal="center" vertical="center"/>
    </xf>
    <xf numFmtId="166" fontId="14" fillId="4" borderId="21" xfId="0" applyNumberFormat="1" applyFont="1" applyFill="1" applyBorder="1" applyAlignment="1">
      <alignment horizontal="center" vertical="center"/>
    </xf>
    <xf numFmtId="167" fontId="14" fillId="4" borderId="32" xfId="0" applyNumberFormat="1" applyFont="1" applyFill="1" applyBorder="1" applyAlignment="1">
      <alignment horizontal="center" vertical="center"/>
    </xf>
    <xf numFmtId="4" fontId="14" fillId="4" borderId="24" xfId="0" applyNumberFormat="1" applyFont="1" applyFill="1" applyBorder="1" applyAlignment="1">
      <alignment horizontal="center" vertical="center"/>
    </xf>
    <xf numFmtId="167" fontId="14" fillId="4" borderId="23" xfId="0" applyNumberFormat="1" applyFont="1" applyFill="1" applyBorder="1" applyAlignment="1">
      <alignment horizontal="center" vertical="center"/>
    </xf>
    <xf numFmtId="166" fontId="14" fillId="4" borderId="25" xfId="0" applyNumberFormat="1" applyFont="1" applyFill="1" applyBorder="1" applyAlignment="1">
      <alignment horizontal="center" vertical="center"/>
    </xf>
    <xf numFmtId="166" fontId="14" fillId="4" borderId="23" xfId="0" applyNumberFormat="1" applyFont="1" applyFill="1" applyBorder="1" applyAlignment="1">
      <alignment horizontal="center" vertical="center"/>
    </xf>
    <xf numFmtId="166" fontId="14" fillId="4" borderId="36" xfId="0" applyNumberFormat="1" applyFont="1" applyFill="1" applyBorder="1" applyAlignment="1">
      <alignment horizontal="center" vertical="center"/>
    </xf>
    <xf numFmtId="4" fontId="14" fillId="4" borderId="32" xfId="0" applyNumberFormat="1" applyFont="1" applyFill="1" applyBorder="1" applyAlignment="1">
      <alignment horizontal="center" vertical="center"/>
    </xf>
    <xf numFmtId="4" fontId="14" fillId="4" borderId="50" xfId="0" applyNumberFormat="1" applyFont="1" applyFill="1" applyBorder="1" applyAlignment="1">
      <alignment horizontal="center" vertical="center"/>
    </xf>
    <xf numFmtId="166" fontId="14" fillId="4" borderId="52" xfId="0" applyNumberFormat="1" applyFont="1" applyFill="1" applyBorder="1" applyAlignment="1">
      <alignment horizontal="center" vertical="center"/>
    </xf>
    <xf numFmtId="166" fontId="14" fillId="4" borderId="51" xfId="0" applyNumberFormat="1" applyFont="1" applyFill="1" applyBorder="1" applyAlignment="1">
      <alignment horizontal="center" vertical="center"/>
    </xf>
    <xf numFmtId="166" fontId="14" fillId="4" borderId="6" xfId="0" applyNumberFormat="1" applyFont="1" applyFill="1" applyBorder="1" applyAlignment="1">
      <alignment horizontal="center" vertical="center"/>
    </xf>
    <xf numFmtId="4" fontId="26" fillId="4" borderId="32" xfId="1" applyNumberFormat="1" applyFont="1" applyFill="1" applyBorder="1" applyAlignment="1" applyProtection="1">
      <alignment horizontal="center" vertical="center"/>
      <protection locked="0"/>
    </xf>
    <xf numFmtId="0" fontId="0" fillId="0" borderId="34" xfId="0" applyBorder="1" applyAlignment="1">
      <alignment horizontal="center" vertical="center"/>
    </xf>
    <xf numFmtId="4" fontId="14" fillId="4" borderId="46" xfId="0" applyNumberFormat="1" applyFont="1" applyFill="1" applyBorder="1" applyAlignment="1">
      <alignment horizontal="center" vertical="center"/>
    </xf>
    <xf numFmtId="4" fontId="14" fillId="4" borderId="31" xfId="0" applyNumberFormat="1" applyFont="1" applyFill="1" applyBorder="1" applyAlignment="1">
      <alignment horizontal="center" vertical="center"/>
    </xf>
    <xf numFmtId="0" fontId="0" fillId="0" borderId="0" xfId="0" applyFill="1"/>
    <xf numFmtId="167" fontId="0" fillId="0" borderId="0" xfId="0" applyNumberFormat="1" applyFill="1"/>
    <xf numFmtId="167" fontId="0" fillId="0" borderId="20" xfId="0" applyNumberFormat="1" applyFill="1" applyBorder="1" applyAlignment="1">
      <alignment horizontal="center" vertical="center"/>
    </xf>
    <xf numFmtId="164" fontId="0" fillId="0" borderId="20" xfId="0" applyNumberFormat="1" applyFill="1" applyBorder="1" applyAlignment="1">
      <alignment horizontal="center" vertical="center"/>
    </xf>
    <xf numFmtId="167" fontId="14" fillId="0" borderId="7" xfId="0" applyNumberFormat="1" applyFont="1" applyFill="1" applyBorder="1" applyAlignment="1">
      <alignment horizontal="center" vertical="center"/>
    </xf>
    <xf numFmtId="167" fontId="14" fillId="0" borderId="20" xfId="0" applyNumberFormat="1" applyFont="1" applyFill="1" applyBorder="1" applyAlignment="1">
      <alignment horizontal="center" vertical="center"/>
    </xf>
    <xf numFmtId="167" fontId="14" fillId="0" borderId="23" xfId="0" applyNumberFormat="1" applyFont="1" applyFill="1" applyBorder="1" applyAlignment="1">
      <alignment horizontal="center" vertical="center"/>
    </xf>
    <xf numFmtId="167" fontId="14" fillId="0" borderId="51" xfId="0" applyNumberFormat="1" applyFont="1" applyFill="1" applyBorder="1" applyAlignment="1">
      <alignment horizontal="center" vertical="center"/>
    </xf>
    <xf numFmtId="167" fontId="1" fillId="0" borderId="0" xfId="0" applyNumberFormat="1" applyFont="1" applyFill="1" applyAlignment="1">
      <alignment horizontal="center"/>
    </xf>
    <xf numFmtId="166" fontId="14" fillId="0" borderId="8" xfId="0" applyNumberFormat="1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 wrapText="1"/>
    </xf>
    <xf numFmtId="4" fontId="0" fillId="0" borderId="47" xfId="0" applyNumberFormat="1" applyBorder="1"/>
    <xf numFmtId="166" fontId="22" fillId="0" borderId="1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top"/>
    </xf>
    <xf numFmtId="0" fontId="12" fillId="0" borderId="0" xfId="1" applyFont="1" applyBorder="1"/>
    <xf numFmtId="0" fontId="0" fillId="0" borderId="56" xfId="0" applyBorder="1"/>
    <xf numFmtId="166" fontId="12" fillId="0" borderId="12" xfId="1" applyNumberFormat="1" applyFont="1" applyFill="1" applyBorder="1" applyAlignment="1">
      <alignment horizontal="center" vertical="center"/>
    </xf>
    <xf numFmtId="4" fontId="14" fillId="0" borderId="8" xfId="0" applyNumberFormat="1" applyFont="1" applyBorder="1" applyAlignment="1">
      <alignment horizontal="center" vertical="center"/>
    </xf>
    <xf numFmtId="4" fontId="22" fillId="0" borderId="8" xfId="0" applyNumberFormat="1" applyFont="1" applyBorder="1" applyAlignment="1">
      <alignment horizontal="center" vertical="center"/>
    </xf>
    <xf numFmtId="4" fontId="14" fillId="0" borderId="14" xfId="0" applyNumberFormat="1" applyFont="1" applyBorder="1" applyAlignment="1">
      <alignment horizontal="center" vertical="center"/>
    </xf>
    <xf numFmtId="4" fontId="5" fillId="0" borderId="24" xfId="0" applyNumberFormat="1" applyFont="1" applyFill="1" applyBorder="1" applyAlignment="1">
      <alignment horizontal="center" vertical="center" wrapText="1"/>
    </xf>
    <xf numFmtId="4" fontId="0" fillId="0" borderId="56" xfId="0" applyNumberFormat="1" applyBorder="1"/>
    <xf numFmtId="167" fontId="0" fillId="0" borderId="56" xfId="0" applyNumberFormat="1" applyBorder="1"/>
    <xf numFmtId="0" fontId="0" fillId="0" borderId="57" xfId="0" applyFill="1" applyBorder="1"/>
    <xf numFmtId="166" fontId="1" fillId="0" borderId="0" xfId="0" applyNumberFormat="1" applyFont="1"/>
    <xf numFmtId="166" fontId="1" fillId="0" borderId="0" xfId="0" applyNumberFormat="1" applyFont="1" applyAlignment="1">
      <alignment horizontal="right" vertical="center"/>
    </xf>
    <xf numFmtId="4" fontId="14" fillId="0" borderId="7" xfId="0" applyNumberFormat="1" applyFont="1" applyFill="1" applyBorder="1" applyAlignment="1">
      <alignment horizontal="center" vertical="center"/>
    </xf>
    <xf numFmtId="0" fontId="5" fillId="0" borderId="18" xfId="2" applyFont="1" applyBorder="1" applyAlignment="1">
      <alignment wrapText="1"/>
    </xf>
    <xf numFmtId="0" fontId="5" fillId="0" borderId="20" xfId="2" applyFont="1" applyBorder="1" applyAlignment="1">
      <alignment horizontal="center" vertical="center" wrapText="1"/>
    </xf>
    <xf numFmtId="167" fontId="2" fillId="0" borderId="11" xfId="2" applyNumberFormat="1" applyBorder="1"/>
    <xf numFmtId="167" fontId="2" fillId="0" borderId="11" xfId="2" applyNumberFormat="1" applyBorder="1" applyAlignment="1">
      <alignment vertical="center"/>
    </xf>
    <xf numFmtId="169" fontId="2" fillId="0" borderId="17" xfId="2" applyNumberFormat="1" applyBorder="1"/>
    <xf numFmtId="167" fontId="2" fillId="0" borderId="17" xfId="2" applyNumberFormat="1" applyBorder="1"/>
    <xf numFmtId="0" fontId="28" fillId="0" borderId="0" xfId="0" applyFont="1" applyAlignment="1">
      <alignment horizontal="center" vertical="center" wrapText="1"/>
    </xf>
    <xf numFmtId="0" fontId="2" fillId="0" borderId="31" xfId="2" applyFont="1" applyBorder="1" applyAlignment="1">
      <alignment horizontal="center" vertical="center"/>
    </xf>
    <xf numFmtId="0" fontId="5" fillId="0" borderId="0" xfId="2" applyFont="1" applyFill="1" applyBorder="1" applyAlignment="1">
      <alignment horizontal="left"/>
    </xf>
    <xf numFmtId="4" fontId="5" fillId="0" borderId="35" xfId="0" applyNumberFormat="1" applyFont="1" applyFill="1" applyBorder="1" applyAlignment="1">
      <alignment horizontal="center" vertical="center" wrapText="1"/>
    </xf>
    <xf numFmtId="166" fontId="0" fillId="0" borderId="51" xfId="0" applyNumberFormat="1" applyBorder="1"/>
    <xf numFmtId="166" fontId="22" fillId="0" borderId="30" xfId="0" applyNumberFormat="1" applyFont="1" applyBorder="1" applyAlignment="1">
      <alignment horizontal="center" vertical="center"/>
    </xf>
    <xf numFmtId="166" fontId="22" fillId="0" borderId="32" xfId="0" applyNumberFormat="1" applyFont="1" applyBorder="1" applyAlignment="1">
      <alignment horizontal="center" vertical="center"/>
    </xf>
    <xf numFmtId="166" fontId="22" fillId="0" borderId="45" xfId="0" applyNumberFormat="1" applyFont="1" applyBorder="1" applyAlignment="1">
      <alignment horizontal="center" vertical="center"/>
    </xf>
    <xf numFmtId="166" fontId="22" fillId="0" borderId="34" xfId="0" applyNumberFormat="1" applyFont="1" applyBorder="1" applyAlignment="1">
      <alignment horizontal="center" vertical="center"/>
    </xf>
    <xf numFmtId="168" fontId="0" fillId="0" borderId="28" xfId="0" applyNumberFormat="1" applyFill="1" applyBorder="1" applyAlignment="1">
      <alignment horizontal="center" vertical="center"/>
    </xf>
    <xf numFmtId="0" fontId="6" fillId="4" borderId="8" xfId="1" applyNumberFormat="1" applyFont="1" applyFill="1" applyBorder="1" applyAlignment="1">
      <alignment horizontal="left" vertical="center" wrapText="1"/>
    </xf>
    <xf numFmtId="166" fontId="12" fillId="0" borderId="7" xfId="1" applyNumberFormat="1" applyFont="1" applyBorder="1" applyAlignment="1">
      <alignment horizontal="center" vertical="center"/>
    </xf>
    <xf numFmtId="2" fontId="14" fillId="0" borderId="8" xfId="0" applyNumberFormat="1" applyFont="1" applyBorder="1" applyAlignment="1">
      <alignment horizontal="center" vertical="center"/>
    </xf>
    <xf numFmtId="167" fontId="14" fillId="0" borderId="8" xfId="0" applyNumberFormat="1" applyFont="1" applyBorder="1" applyAlignment="1">
      <alignment horizontal="center" vertical="center"/>
    </xf>
    <xf numFmtId="2" fontId="0" fillId="0" borderId="8" xfId="0" applyNumberFormat="1" applyFont="1" applyBorder="1" applyAlignment="1">
      <alignment horizontal="center"/>
    </xf>
    <xf numFmtId="2" fontId="0" fillId="0" borderId="38" xfId="0" applyNumberFormat="1" applyFont="1" applyBorder="1" applyAlignment="1">
      <alignment horizontal="center"/>
    </xf>
    <xf numFmtId="169" fontId="29" fillId="0" borderId="0" xfId="1" applyNumberFormat="1" applyFont="1"/>
    <xf numFmtId="0" fontId="29" fillId="0" borderId="0" xfId="1" applyFont="1"/>
    <xf numFmtId="166" fontId="5" fillId="0" borderId="23" xfId="0" applyNumberFormat="1" applyFont="1" applyBorder="1" applyAlignment="1">
      <alignment horizontal="center" vertical="center" wrapText="1"/>
    </xf>
    <xf numFmtId="0" fontId="27" fillId="0" borderId="0" xfId="2" applyNumberFormat="1" applyFont="1" applyFill="1" applyAlignment="1">
      <alignment horizontal="center"/>
    </xf>
    <xf numFmtId="169" fontId="14" fillId="0" borderId="34" xfId="2" applyNumberFormat="1" applyFont="1" applyFill="1" applyBorder="1"/>
    <xf numFmtId="4" fontId="14" fillId="0" borderId="6" xfId="0" applyNumberFormat="1" applyFont="1" applyFill="1" applyBorder="1" applyAlignment="1">
      <alignment horizontal="center" vertical="center"/>
    </xf>
    <xf numFmtId="4" fontId="14" fillId="0" borderId="27" xfId="0" applyNumberFormat="1" applyFont="1" applyFill="1" applyBorder="1" applyAlignment="1">
      <alignment horizontal="center" vertical="center"/>
    </xf>
    <xf numFmtId="166" fontId="27" fillId="4" borderId="7" xfId="0" applyNumberFormat="1" applyFont="1" applyFill="1" applyBorder="1" applyAlignment="1">
      <alignment horizontal="center" vertical="center"/>
    </xf>
    <xf numFmtId="166" fontId="27" fillId="4" borderId="8" xfId="0" applyNumberFormat="1" applyFont="1" applyFill="1" applyBorder="1" applyAlignment="1">
      <alignment horizontal="center" vertical="center"/>
    </xf>
    <xf numFmtId="0" fontId="32" fillId="0" borderId="0" xfId="0" applyFont="1"/>
    <xf numFmtId="164" fontId="33" fillId="4" borderId="35" xfId="0" applyNumberFormat="1" applyFont="1" applyFill="1" applyBorder="1" applyAlignment="1">
      <alignment horizontal="center" vertical="center" wrapText="1"/>
    </xf>
    <xf numFmtId="4" fontId="2" fillId="4" borderId="27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4" fontId="14" fillId="8" borderId="6" xfId="0" applyNumberFormat="1" applyFont="1" applyFill="1" applyBorder="1" applyAlignment="1">
      <alignment horizontal="center" vertical="center"/>
    </xf>
    <xf numFmtId="167" fontId="2" fillId="7" borderId="0" xfId="2" applyNumberFormat="1" applyFill="1" applyAlignment="1">
      <alignment horizontal="right"/>
    </xf>
    <xf numFmtId="167" fontId="2" fillId="7" borderId="0" xfId="2" applyNumberFormat="1" applyFill="1"/>
    <xf numFmtId="166" fontId="14" fillId="8" borderId="32" xfId="0" applyNumberFormat="1" applyFont="1" applyFill="1" applyBorder="1" applyAlignment="1">
      <alignment horizontal="center" vertical="center"/>
    </xf>
    <xf numFmtId="4" fontId="0" fillId="0" borderId="0" xfId="0" applyNumberFormat="1" applyAlignment="1">
      <alignment horizontal="right"/>
    </xf>
    <xf numFmtId="4" fontId="0" fillId="8" borderId="0" xfId="0" applyNumberFormat="1" applyFill="1"/>
    <xf numFmtId="166" fontId="0" fillId="8" borderId="0" xfId="0" applyNumberFormat="1" applyFill="1"/>
    <xf numFmtId="4" fontId="14" fillId="8" borderId="27" xfId="0" applyNumberFormat="1" applyFont="1" applyFill="1" applyBorder="1" applyAlignment="1">
      <alignment horizontal="center" vertical="center"/>
    </xf>
    <xf numFmtId="2" fontId="14" fillId="0" borderId="9" xfId="0" applyNumberFormat="1" applyFont="1" applyFill="1" applyBorder="1" applyAlignment="1">
      <alignment horizontal="center" vertical="center"/>
    </xf>
    <xf numFmtId="4" fontId="14" fillId="9" borderId="33" xfId="0" applyNumberFormat="1" applyFont="1" applyFill="1" applyBorder="1" applyAlignment="1">
      <alignment horizontal="center" vertical="center"/>
    </xf>
    <xf numFmtId="166" fontId="14" fillId="0" borderId="28" xfId="0" applyNumberFormat="1" applyFont="1" applyFill="1" applyBorder="1" applyAlignment="1">
      <alignment horizontal="center" vertical="center"/>
    </xf>
    <xf numFmtId="166" fontId="14" fillId="0" borderId="7" xfId="0" applyNumberFormat="1" applyFont="1" applyFill="1" applyBorder="1" applyAlignment="1">
      <alignment horizontal="center" vertical="center"/>
    </xf>
    <xf numFmtId="167" fontId="14" fillId="7" borderId="32" xfId="2" applyNumberFormat="1" applyFont="1" applyFill="1" applyBorder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normální_rozpočet školství tab 7ab Z131207 2" xfId="2" xr:uid="{00000000-0005-0000-0000-000002000000}"/>
  </cellStyles>
  <dxfs count="0"/>
  <tableStyles count="0" defaultTableStyle="TableStyleMedium9" defaultPivotStyle="PivotStyleLight16"/>
  <colors>
    <mruColors>
      <color rgb="FFFFFFCC"/>
      <color rgb="FFEBFFEB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revisionHeaders" Target="revisions/revisionHeaders.xml"/></Relationships>
</file>

<file path=xl/revisions/_rels/revisionHeaders.xml.rels><?xml version="1.0" encoding="UTF-8" standalone="yes"?>
<Relationships xmlns="http://schemas.openxmlformats.org/package/2006/relationships"><Relationship Id="rId231" Type="http://schemas.openxmlformats.org/officeDocument/2006/relationships/revisionLog" Target="revisionLog29.xml"/><Relationship Id="rId252" Type="http://schemas.openxmlformats.org/officeDocument/2006/relationships/revisionLog" Target="revisionLog50.xml"/><Relationship Id="rId273" Type="http://schemas.openxmlformats.org/officeDocument/2006/relationships/revisionLog" Target="revisionLog71.xml"/><Relationship Id="rId294" Type="http://schemas.openxmlformats.org/officeDocument/2006/relationships/revisionLog" Target="revisionLog92.xml"/><Relationship Id="rId299" Type="http://schemas.openxmlformats.org/officeDocument/2006/relationships/revisionLog" Target="revisionLog97.xml"/><Relationship Id="rId247" Type="http://schemas.openxmlformats.org/officeDocument/2006/relationships/revisionLog" Target="revisionLog45.xml"/><Relationship Id="rId226" Type="http://schemas.openxmlformats.org/officeDocument/2006/relationships/revisionLog" Target="revisionLog24.xml"/><Relationship Id="rId221" Type="http://schemas.openxmlformats.org/officeDocument/2006/relationships/revisionLog" Target="revisionLog19.xml"/><Relationship Id="rId242" Type="http://schemas.openxmlformats.org/officeDocument/2006/relationships/revisionLog" Target="revisionLog40.xml"/><Relationship Id="rId263" Type="http://schemas.openxmlformats.org/officeDocument/2006/relationships/revisionLog" Target="revisionLog61.xml"/><Relationship Id="rId268" Type="http://schemas.openxmlformats.org/officeDocument/2006/relationships/revisionLog" Target="revisionLog66.xml"/><Relationship Id="rId284" Type="http://schemas.openxmlformats.org/officeDocument/2006/relationships/revisionLog" Target="revisionLog82.xml"/><Relationship Id="rId289" Type="http://schemas.openxmlformats.org/officeDocument/2006/relationships/revisionLog" Target="revisionLog87.xml"/><Relationship Id="rId237" Type="http://schemas.openxmlformats.org/officeDocument/2006/relationships/revisionLog" Target="revisionLog35.xml"/><Relationship Id="rId295" Type="http://schemas.openxmlformats.org/officeDocument/2006/relationships/revisionLog" Target="revisionLog93.xml"/><Relationship Id="rId232" Type="http://schemas.openxmlformats.org/officeDocument/2006/relationships/revisionLog" Target="revisionLog30.xml"/><Relationship Id="rId253" Type="http://schemas.openxmlformats.org/officeDocument/2006/relationships/revisionLog" Target="revisionLog51.xml"/><Relationship Id="rId258" Type="http://schemas.openxmlformats.org/officeDocument/2006/relationships/revisionLog" Target="revisionLog56.xml"/><Relationship Id="rId274" Type="http://schemas.openxmlformats.org/officeDocument/2006/relationships/revisionLog" Target="revisionLog72.xml"/><Relationship Id="rId279" Type="http://schemas.openxmlformats.org/officeDocument/2006/relationships/revisionLog" Target="revisionLog77.xml"/><Relationship Id="rId224" Type="http://schemas.openxmlformats.org/officeDocument/2006/relationships/revisionLog" Target="revisionLog22.xml"/><Relationship Id="rId240" Type="http://schemas.openxmlformats.org/officeDocument/2006/relationships/revisionLog" Target="revisionLog38.xml"/><Relationship Id="rId245" Type="http://schemas.openxmlformats.org/officeDocument/2006/relationships/revisionLog" Target="revisionLog43.xml"/><Relationship Id="rId261" Type="http://schemas.openxmlformats.org/officeDocument/2006/relationships/revisionLog" Target="revisionLog59.xml"/><Relationship Id="rId266" Type="http://schemas.openxmlformats.org/officeDocument/2006/relationships/revisionLog" Target="revisionLog64.xml"/><Relationship Id="rId287" Type="http://schemas.openxmlformats.org/officeDocument/2006/relationships/revisionLog" Target="revisionLog85.xml"/><Relationship Id="rId290" Type="http://schemas.openxmlformats.org/officeDocument/2006/relationships/revisionLog" Target="revisionLog88.xml"/><Relationship Id="rId282" Type="http://schemas.openxmlformats.org/officeDocument/2006/relationships/revisionLog" Target="revisionLog80.xml"/><Relationship Id="rId227" Type="http://schemas.openxmlformats.org/officeDocument/2006/relationships/revisionLog" Target="revisionLog25.xml"/><Relationship Id="rId219" Type="http://schemas.openxmlformats.org/officeDocument/2006/relationships/revisionLog" Target="revisionLog17.xml"/><Relationship Id="rId298" Type="http://schemas.openxmlformats.org/officeDocument/2006/relationships/revisionLog" Target="revisionLog96.xml"/><Relationship Id="rId222" Type="http://schemas.openxmlformats.org/officeDocument/2006/relationships/revisionLog" Target="revisionLog20.xml"/><Relationship Id="rId230" Type="http://schemas.openxmlformats.org/officeDocument/2006/relationships/revisionLog" Target="revisionLog28.xml"/><Relationship Id="rId235" Type="http://schemas.openxmlformats.org/officeDocument/2006/relationships/revisionLog" Target="revisionLog33.xml"/><Relationship Id="rId243" Type="http://schemas.openxmlformats.org/officeDocument/2006/relationships/revisionLog" Target="revisionLog41.xml"/><Relationship Id="rId248" Type="http://schemas.openxmlformats.org/officeDocument/2006/relationships/revisionLog" Target="revisionLog46.xml"/><Relationship Id="rId251" Type="http://schemas.openxmlformats.org/officeDocument/2006/relationships/revisionLog" Target="revisionLog49.xml"/><Relationship Id="rId256" Type="http://schemas.openxmlformats.org/officeDocument/2006/relationships/revisionLog" Target="revisionLog54.xml"/><Relationship Id="rId264" Type="http://schemas.openxmlformats.org/officeDocument/2006/relationships/revisionLog" Target="revisionLog62.xml"/><Relationship Id="rId269" Type="http://schemas.openxmlformats.org/officeDocument/2006/relationships/revisionLog" Target="revisionLog67.xml"/><Relationship Id="rId277" Type="http://schemas.openxmlformats.org/officeDocument/2006/relationships/revisionLog" Target="revisionLog75.xml"/><Relationship Id="rId285" Type="http://schemas.openxmlformats.org/officeDocument/2006/relationships/revisionLog" Target="revisionLog83.xml"/><Relationship Id="rId272" Type="http://schemas.openxmlformats.org/officeDocument/2006/relationships/revisionLog" Target="revisionLog70.xml"/><Relationship Id="rId280" Type="http://schemas.openxmlformats.org/officeDocument/2006/relationships/revisionLog" Target="revisionLog78.xml"/><Relationship Id="rId293" Type="http://schemas.openxmlformats.org/officeDocument/2006/relationships/revisionLog" Target="revisionLog91.xml"/><Relationship Id="rId288" Type="http://schemas.openxmlformats.org/officeDocument/2006/relationships/revisionLog" Target="revisionLog86.xml"/><Relationship Id="rId267" Type="http://schemas.openxmlformats.org/officeDocument/2006/relationships/revisionLog" Target="revisionLog65.xml"/><Relationship Id="rId220" Type="http://schemas.openxmlformats.org/officeDocument/2006/relationships/revisionLog" Target="revisionLog18.xml"/><Relationship Id="rId225" Type="http://schemas.openxmlformats.org/officeDocument/2006/relationships/revisionLog" Target="revisionLog23.xml"/><Relationship Id="rId233" Type="http://schemas.openxmlformats.org/officeDocument/2006/relationships/revisionLog" Target="revisionLog31.xml"/><Relationship Id="rId238" Type="http://schemas.openxmlformats.org/officeDocument/2006/relationships/revisionLog" Target="revisionLog36.xml"/><Relationship Id="rId241" Type="http://schemas.openxmlformats.org/officeDocument/2006/relationships/revisionLog" Target="revisionLog39.xml"/><Relationship Id="rId246" Type="http://schemas.openxmlformats.org/officeDocument/2006/relationships/revisionLog" Target="revisionLog44.xml"/><Relationship Id="rId254" Type="http://schemas.openxmlformats.org/officeDocument/2006/relationships/revisionLog" Target="revisionLog52.xml"/><Relationship Id="rId259" Type="http://schemas.openxmlformats.org/officeDocument/2006/relationships/revisionLog" Target="revisionLog57.xml"/><Relationship Id="rId262" Type="http://schemas.openxmlformats.org/officeDocument/2006/relationships/revisionLog" Target="revisionLog60.xml"/><Relationship Id="rId270" Type="http://schemas.openxmlformats.org/officeDocument/2006/relationships/revisionLog" Target="revisionLog68.xml"/><Relationship Id="rId275" Type="http://schemas.openxmlformats.org/officeDocument/2006/relationships/revisionLog" Target="revisionLog73.xml"/><Relationship Id="rId283" Type="http://schemas.openxmlformats.org/officeDocument/2006/relationships/revisionLog" Target="revisionLog81.xml"/><Relationship Id="rId291" Type="http://schemas.openxmlformats.org/officeDocument/2006/relationships/revisionLog" Target="revisionLog89.xml"/><Relationship Id="rId296" Type="http://schemas.openxmlformats.org/officeDocument/2006/relationships/revisionLog" Target="revisionLog94.xml"/><Relationship Id="rId300" Type="http://schemas.openxmlformats.org/officeDocument/2006/relationships/revisionLog" Target="revisionLog98.xml"/><Relationship Id="rId278" Type="http://schemas.openxmlformats.org/officeDocument/2006/relationships/revisionLog" Target="revisionLog76.xml"/><Relationship Id="rId257" Type="http://schemas.openxmlformats.org/officeDocument/2006/relationships/revisionLog" Target="revisionLog55.xml"/><Relationship Id="rId249" Type="http://schemas.openxmlformats.org/officeDocument/2006/relationships/revisionLog" Target="revisionLog47.xml"/><Relationship Id="rId223" Type="http://schemas.openxmlformats.org/officeDocument/2006/relationships/revisionLog" Target="revisionLog21.xml"/><Relationship Id="rId228" Type="http://schemas.openxmlformats.org/officeDocument/2006/relationships/revisionLog" Target="revisionLog26.xml"/><Relationship Id="rId236" Type="http://schemas.openxmlformats.org/officeDocument/2006/relationships/revisionLog" Target="revisionLog34.xml"/><Relationship Id="rId244" Type="http://schemas.openxmlformats.org/officeDocument/2006/relationships/revisionLog" Target="revisionLog42.xml"/><Relationship Id="rId260" Type="http://schemas.openxmlformats.org/officeDocument/2006/relationships/revisionLog" Target="revisionLog58.xml"/><Relationship Id="rId265" Type="http://schemas.openxmlformats.org/officeDocument/2006/relationships/revisionLog" Target="revisionLog63.xml"/><Relationship Id="rId281" Type="http://schemas.openxmlformats.org/officeDocument/2006/relationships/revisionLog" Target="revisionLog79.xml"/><Relationship Id="rId286" Type="http://schemas.openxmlformats.org/officeDocument/2006/relationships/revisionLog" Target="revisionLog84.xml"/><Relationship Id="rId239" Type="http://schemas.openxmlformats.org/officeDocument/2006/relationships/revisionLog" Target="revisionLog37.xml"/><Relationship Id="rId234" Type="http://schemas.openxmlformats.org/officeDocument/2006/relationships/revisionLog" Target="revisionLog32.xml"/><Relationship Id="rId250" Type="http://schemas.openxmlformats.org/officeDocument/2006/relationships/revisionLog" Target="revisionLog48.xml"/><Relationship Id="rId255" Type="http://schemas.openxmlformats.org/officeDocument/2006/relationships/revisionLog" Target="revisionLog53.xml"/><Relationship Id="rId271" Type="http://schemas.openxmlformats.org/officeDocument/2006/relationships/revisionLog" Target="revisionLog69.xml"/><Relationship Id="rId276" Type="http://schemas.openxmlformats.org/officeDocument/2006/relationships/revisionLog" Target="revisionLog74.xml"/><Relationship Id="rId292" Type="http://schemas.openxmlformats.org/officeDocument/2006/relationships/revisionLog" Target="revisionLog90.xml"/><Relationship Id="rId297" Type="http://schemas.openxmlformats.org/officeDocument/2006/relationships/revisionLog" Target="revisionLog95.xml"/><Relationship Id="rId301" Type="http://schemas.openxmlformats.org/officeDocument/2006/relationships/revisionLog" Target="revisionLog99.xml"/><Relationship Id="rId229" Type="http://schemas.openxmlformats.org/officeDocument/2006/relationships/revisionLog" Target="revisionLog27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034984F1-5EE4-4815-A016-B674DFF04F59}" diskRevisions="1" revisionId="2496" version="2">
  <header guid="{5DB15279-A755-46EA-8BD3-DB639E83A113}" dateTime="2024-08-26T09:04:39" maxSheetId="4" userName="Kopřivová Alena" r:id="rId219" minRId="2165">
    <sheetIdMap count="3">
      <sheetId val="1"/>
      <sheetId val="2"/>
      <sheetId val="3"/>
    </sheetIdMap>
  </header>
  <header guid="{C9E5CBA8-3519-471E-AC09-B801C3714EB4}" dateTime="2024-08-26T13:19:42" maxSheetId="4" userName="Kopřivová Alena" r:id="rId220" minRId="2169" maxRId="2170">
    <sheetIdMap count="3">
      <sheetId val="1"/>
      <sheetId val="2"/>
      <sheetId val="3"/>
    </sheetIdMap>
  </header>
  <header guid="{33227F4F-F6D8-4724-B577-84A7758A9264}" dateTime="2024-08-27T13:40:36" maxSheetId="4" userName="Kopřivová Alena" r:id="rId221" minRId="2174" maxRId="2175">
    <sheetIdMap count="3">
      <sheetId val="1"/>
      <sheetId val="2"/>
      <sheetId val="3"/>
    </sheetIdMap>
  </header>
  <header guid="{5B717881-DC72-4EA1-86B3-34472E70EC74}" dateTime="2024-08-27T14:37:40" maxSheetId="4" userName="Jarkovský Václav Ing." r:id="rId222">
    <sheetIdMap count="3">
      <sheetId val="1"/>
      <sheetId val="2"/>
      <sheetId val="3"/>
    </sheetIdMap>
  </header>
  <header guid="{6A4E6BAF-B9BE-4F96-9F29-C3DF45A4B15D}" dateTime="2024-08-28T07:51:51" maxSheetId="4" userName="Kopřivová Alena" r:id="rId223" minRId="2183" maxRId="2185">
    <sheetIdMap count="3">
      <sheetId val="1"/>
      <sheetId val="2"/>
      <sheetId val="3"/>
    </sheetIdMap>
  </header>
  <header guid="{68E6FCD6-573B-46B4-8C2E-7FB11EDCA3CE}" dateTime="2024-08-28T09:32:31" maxSheetId="4" userName="Kopřivová Alena" r:id="rId224" minRId="2189" maxRId="2191">
    <sheetIdMap count="3">
      <sheetId val="1"/>
      <sheetId val="2"/>
      <sheetId val="3"/>
    </sheetIdMap>
  </header>
  <header guid="{C824EEBA-ACAA-4267-A934-63F58262B057}" dateTime="2024-08-29T10:18:01" maxSheetId="4" userName="Jarkovský Václav Ing." r:id="rId225" minRId="2195">
    <sheetIdMap count="3">
      <sheetId val="1"/>
      <sheetId val="2"/>
      <sheetId val="3"/>
    </sheetIdMap>
  </header>
  <header guid="{DB5911A7-7B57-4BD0-9F39-4E1CEE48E934}" dateTime="2024-08-29T10:20:04" maxSheetId="4" userName="Jarkovský Václav Ing." r:id="rId226" minRId="2200">
    <sheetIdMap count="3">
      <sheetId val="1"/>
      <sheetId val="2"/>
      <sheetId val="3"/>
    </sheetIdMap>
  </header>
  <header guid="{B4513649-6323-4878-AC1F-2DEF9204B154}" dateTime="2024-08-29T12:19:19" maxSheetId="4" userName="Kopřivová Alena" r:id="rId227">
    <sheetIdMap count="3">
      <sheetId val="1"/>
      <sheetId val="2"/>
      <sheetId val="3"/>
    </sheetIdMap>
  </header>
  <header guid="{E61EFA85-79D8-4992-8000-8A78E2458E46}" dateTime="2024-08-29T12:44:18" maxSheetId="4" userName="Jarkovský Václav Ing." r:id="rId228">
    <sheetIdMap count="3">
      <sheetId val="1"/>
      <sheetId val="2"/>
      <sheetId val="3"/>
    </sheetIdMap>
  </header>
  <header guid="{1F45D9FC-7114-4DEC-8509-34529A660E31}" dateTime="2024-08-30T13:41:33" maxSheetId="4" userName="Jarkovský Václav Ing." r:id="rId229" minRId="2208">
    <sheetIdMap count="3">
      <sheetId val="1"/>
      <sheetId val="2"/>
      <sheetId val="3"/>
    </sheetIdMap>
  </header>
  <header guid="{0F3103A4-1358-43A1-AD53-4AFA556E64A3}" dateTime="2024-09-02T06:27:16" maxSheetId="4" userName="Kopřivová Alena" r:id="rId230" minRId="2213" maxRId="2214">
    <sheetIdMap count="3">
      <sheetId val="1"/>
      <sheetId val="2"/>
      <sheetId val="3"/>
    </sheetIdMap>
  </header>
  <header guid="{821F52DE-044A-4CD5-B1C5-9AE950883411}" dateTime="2024-09-02T08:58:24" maxSheetId="4" userName="Jarkovský Václav Ing." r:id="rId231">
    <sheetIdMap count="3">
      <sheetId val="1"/>
      <sheetId val="2"/>
      <sheetId val="3"/>
    </sheetIdMap>
  </header>
  <header guid="{CFCFB912-0D86-4224-A913-9A1097B45F5F}" dateTime="2024-09-02T09:07:38" maxSheetId="4" userName="Jarkovský Václav Ing." r:id="rId232" minRId="2222">
    <sheetIdMap count="3">
      <sheetId val="1"/>
      <sheetId val="2"/>
      <sheetId val="3"/>
    </sheetIdMap>
  </header>
  <header guid="{35CD3670-C540-416D-A786-063400665FD8}" dateTime="2024-09-02T14:55:59" maxSheetId="4" userName="Kopřivová Alena" r:id="rId233" minRId="2227">
    <sheetIdMap count="3">
      <sheetId val="1"/>
      <sheetId val="2"/>
      <sheetId val="3"/>
    </sheetIdMap>
  </header>
  <header guid="{E46A84E4-1F9E-4414-A253-7C52ACC7950F}" dateTime="2024-09-03T07:04:07" maxSheetId="4" userName="Kopřivová Alena" r:id="rId234">
    <sheetIdMap count="3">
      <sheetId val="1"/>
      <sheetId val="2"/>
      <sheetId val="3"/>
    </sheetIdMap>
  </header>
  <header guid="{7E1A8D80-0EE4-48CA-91E9-C142FE87D8F2}" dateTime="2024-09-03T07:05:34" maxSheetId="4" userName="Kopřivová Alena" r:id="rId235">
    <sheetIdMap count="3">
      <sheetId val="1"/>
      <sheetId val="2"/>
      <sheetId val="3"/>
    </sheetIdMap>
  </header>
  <header guid="{CEA88454-4EC5-4414-AA0F-B1946B873B28}" dateTime="2024-09-03T08:14:05" maxSheetId="4" userName="Kopřivová Alena" r:id="rId236" minRId="2234" maxRId="2235">
    <sheetIdMap count="3">
      <sheetId val="1"/>
      <sheetId val="2"/>
      <sheetId val="3"/>
    </sheetIdMap>
  </header>
  <header guid="{C27BBDA5-16C8-46C0-B064-1E22DDB6083A}" dateTime="2024-09-03T10:39:19" maxSheetId="4" userName="Kopřivová Alena" r:id="rId237" minRId="2239">
    <sheetIdMap count="3">
      <sheetId val="1"/>
      <sheetId val="2"/>
      <sheetId val="3"/>
    </sheetIdMap>
  </header>
  <header guid="{2FB6A565-8065-4094-8E7C-CFCB0DEA1B54}" dateTime="2024-09-04T07:59:18" maxSheetId="4" userName="Kopřivová Alena" r:id="rId238" minRId="2243">
    <sheetIdMap count="3">
      <sheetId val="1"/>
      <sheetId val="2"/>
      <sheetId val="3"/>
    </sheetIdMap>
  </header>
  <header guid="{C87993DE-80D4-47FA-BBE6-8E061FAE9FE2}" dateTime="2024-09-04T10:43:01" maxSheetId="4" userName="Steklíková Dagmar" r:id="rId239" minRId="2247" maxRId="2248">
    <sheetIdMap count="3">
      <sheetId val="1"/>
      <sheetId val="2"/>
      <sheetId val="3"/>
    </sheetIdMap>
  </header>
  <header guid="{B9FA99D4-21A5-42F1-8A8C-A4D98D66FE1C}" dateTime="2024-09-04T10:50:00" maxSheetId="4" userName="Steklíková Dagmar" r:id="rId240">
    <sheetIdMap count="3">
      <sheetId val="1"/>
      <sheetId val="2"/>
      <sheetId val="3"/>
    </sheetIdMap>
  </header>
  <header guid="{A389CF50-CAD4-417C-82AD-9EE0CC9A19F6}" dateTime="2024-09-04T11:59:27" maxSheetId="4" userName="Jarkovský Václav Ing." r:id="rId241" minRId="2255" maxRId="2260">
    <sheetIdMap count="3">
      <sheetId val="1"/>
      <sheetId val="2"/>
      <sheetId val="3"/>
    </sheetIdMap>
  </header>
  <header guid="{EA6350D8-D3E1-4F46-91D4-8E4755E4E8EA}" dateTime="2024-09-04T15:55:59" maxSheetId="4" userName="Kopřivová Alena" r:id="rId242" minRId="2261">
    <sheetIdMap count="3">
      <sheetId val="1"/>
      <sheetId val="2"/>
      <sheetId val="3"/>
    </sheetIdMap>
  </header>
  <header guid="{0C086A12-4A5E-4145-95CB-5BA94D7BD62E}" dateTime="2024-09-04T16:02:11" maxSheetId="4" userName="Jarkovský Václav Ing." r:id="rId243">
    <sheetIdMap count="3">
      <sheetId val="1"/>
      <sheetId val="2"/>
      <sheetId val="3"/>
    </sheetIdMap>
  </header>
  <header guid="{8436C9A5-8BD0-4EB0-9A40-2220DE34490C}" dateTime="2024-09-05T07:10:04" maxSheetId="4" userName="Jarkovský Václav Ing." r:id="rId244">
    <sheetIdMap count="3">
      <sheetId val="1"/>
      <sheetId val="2"/>
      <sheetId val="3"/>
    </sheetIdMap>
  </header>
  <header guid="{A9237B96-0A76-4B2B-A288-7B05666FEC2E}" dateTime="2024-09-05T07:34:16" maxSheetId="4" userName="Jarkovský Václav Ing." r:id="rId245" minRId="2273">
    <sheetIdMap count="3">
      <sheetId val="1"/>
      <sheetId val="2"/>
      <sheetId val="3"/>
    </sheetIdMap>
  </header>
  <header guid="{6BAD422B-E9DC-4CF4-AB89-ABD470E4D500}" dateTime="2024-09-05T07:35:06" maxSheetId="4" userName="Kopřivová Alena" r:id="rId246">
    <sheetIdMap count="3">
      <sheetId val="1"/>
      <sheetId val="2"/>
      <sheetId val="3"/>
    </sheetIdMap>
  </header>
  <header guid="{5BA8C747-B176-40BD-9764-58B8D52C6DE5}" dateTime="2024-09-06T06:16:16" maxSheetId="4" userName="Beskydová Sabina Ing." r:id="rId247" minRId="2281" maxRId="2282">
    <sheetIdMap count="3">
      <sheetId val="1"/>
      <sheetId val="2"/>
      <sheetId val="3"/>
    </sheetIdMap>
  </header>
  <header guid="{C32FC3EE-00C3-45B0-917B-483DF83DBBDD}" dateTime="2024-09-06T06:18:32" maxSheetId="4" userName="Beskydová Sabina Ing." r:id="rId248" minRId="2286" maxRId="2288">
    <sheetIdMap count="3">
      <sheetId val="1"/>
      <sheetId val="2"/>
      <sheetId val="3"/>
    </sheetIdMap>
  </header>
  <header guid="{72C205FF-E6B8-4DF7-AE87-D55F65D88BFD}" dateTime="2024-09-06T07:31:11" maxSheetId="4" userName="Kopřivová Alena" r:id="rId249" minRId="2289" maxRId="2292">
    <sheetIdMap count="3">
      <sheetId val="1"/>
      <sheetId val="2"/>
      <sheetId val="3"/>
    </sheetIdMap>
  </header>
  <header guid="{08B797CC-C64D-4A82-AAF8-18EFD11215F2}" dateTime="2024-09-06T07:33:34" maxSheetId="4" userName="Steklíková Dagmar" r:id="rId250" minRId="2296" maxRId="2298">
    <sheetIdMap count="3">
      <sheetId val="1"/>
      <sheetId val="2"/>
      <sheetId val="3"/>
    </sheetIdMap>
  </header>
  <header guid="{29AB0FFD-C0F3-4D93-87D7-8BE828C9A30E}" dateTime="2024-09-06T07:35:15" maxSheetId="4" userName="Steklíková Dagmar" r:id="rId251" minRId="2302" maxRId="2303">
    <sheetIdMap count="3">
      <sheetId val="1"/>
      <sheetId val="2"/>
      <sheetId val="3"/>
    </sheetIdMap>
  </header>
  <header guid="{5C2E6DE6-8CAA-43D3-BF40-9A318444C051}" dateTime="2024-09-06T08:21:25" maxSheetId="4" userName="Steklíková Dagmar" r:id="rId252" minRId="2304">
    <sheetIdMap count="3">
      <sheetId val="1"/>
      <sheetId val="2"/>
      <sheetId val="3"/>
    </sheetIdMap>
  </header>
  <header guid="{1816073D-B872-421F-9DA4-1054A685929E}" dateTime="2024-09-06T09:48:58" maxSheetId="4" userName="Jarkovský Václav Ing." r:id="rId253">
    <sheetIdMap count="3">
      <sheetId val="1"/>
      <sheetId val="2"/>
      <sheetId val="3"/>
    </sheetIdMap>
  </header>
  <header guid="{2150A235-EC77-4207-845E-7C71F2F882F5}" dateTime="2024-09-06T14:04:05" maxSheetId="4" userName="Jarkovský Václav Ing." r:id="rId254">
    <sheetIdMap count="3">
      <sheetId val="1"/>
      <sheetId val="2"/>
      <sheetId val="3"/>
    </sheetIdMap>
  </header>
  <header guid="{A4957A62-859E-48D4-8747-C7F4E70AAAB6}" dateTime="2024-09-06T14:09:01" maxSheetId="4" userName="Jarkovský Václav Ing." r:id="rId255">
    <sheetIdMap count="3">
      <sheetId val="1"/>
      <sheetId val="2"/>
      <sheetId val="3"/>
    </sheetIdMap>
  </header>
  <header guid="{212154F7-32C1-4F4A-AA57-7B3FAF6BF87F}" dateTime="2024-09-09T07:57:07" maxSheetId="4" userName="Steklíková Dagmar" r:id="rId256" minRId="2320">
    <sheetIdMap count="3">
      <sheetId val="1"/>
      <sheetId val="2"/>
      <sheetId val="3"/>
    </sheetIdMap>
  </header>
  <header guid="{C0215880-96EC-4008-9C97-32FE189BE06E}" dateTime="2024-09-09T10:30:24" maxSheetId="4" userName="Jarkovský Václav Ing." r:id="rId257" minRId="2324" maxRId="2326">
    <sheetIdMap count="3">
      <sheetId val="1"/>
      <sheetId val="2"/>
      <sheetId val="3"/>
    </sheetIdMap>
  </header>
  <header guid="{8A5DC8EE-EBA5-49E7-A103-CFBB6EFCBD1B}" dateTime="2024-09-09T10:34:40" maxSheetId="4" userName="Jarkovský Václav Ing." r:id="rId258" minRId="2327" maxRId="2328">
    <sheetIdMap count="3">
      <sheetId val="1"/>
      <sheetId val="2"/>
      <sheetId val="3"/>
    </sheetIdMap>
  </header>
  <header guid="{004C26BC-CEF7-4DE1-A23C-2A3917233CE0}" dateTime="2024-09-09T12:33:14" maxSheetId="4" userName="Jarkovský Václav Ing." r:id="rId259" minRId="2329" maxRId="2330">
    <sheetIdMap count="3">
      <sheetId val="1"/>
      <sheetId val="2"/>
      <sheetId val="3"/>
    </sheetIdMap>
  </header>
  <header guid="{D1A37E58-A86C-4C09-891F-92835C1DE114}" dateTime="2024-09-09T13:30:35" maxSheetId="4" userName="Jarkovský Václav Ing." r:id="rId260" minRId="2335">
    <sheetIdMap count="3">
      <sheetId val="1"/>
      <sheetId val="2"/>
      <sheetId val="3"/>
    </sheetIdMap>
  </header>
  <header guid="{9C60BA8E-0515-4AD4-B226-96B8B60A3C28}" dateTime="2024-09-09T13:45:58" maxSheetId="4" userName="Jarkovský Václav Ing." r:id="rId261" minRId="2340">
    <sheetIdMap count="3">
      <sheetId val="1"/>
      <sheetId val="2"/>
      <sheetId val="3"/>
    </sheetIdMap>
  </header>
  <header guid="{C8979306-229B-4391-A107-698F5E656673}" dateTime="2024-09-09T13:55:14" maxSheetId="4" userName="Jarkovský Václav Ing." r:id="rId262" minRId="2345" maxRId="2346">
    <sheetIdMap count="3">
      <sheetId val="1"/>
      <sheetId val="2"/>
      <sheetId val="3"/>
    </sheetIdMap>
  </header>
  <header guid="{39A5798F-031C-4196-B203-6857816C8C8E}" dateTime="2024-09-09T13:55:35" maxSheetId="4" userName="Jarkovský Václav Ing." r:id="rId263" minRId="2347">
    <sheetIdMap count="3">
      <sheetId val="1"/>
      <sheetId val="2"/>
      <sheetId val="3"/>
    </sheetIdMap>
  </header>
  <header guid="{9FC03828-AB7B-4106-BC8E-0234C60D68E5}" dateTime="2024-09-09T14:02:40" maxSheetId="4" userName="Jarkovský Václav Ing." r:id="rId264">
    <sheetIdMap count="3">
      <sheetId val="1"/>
      <sheetId val="2"/>
      <sheetId val="3"/>
    </sheetIdMap>
  </header>
  <header guid="{0F36461A-4E8B-4E8D-9CA4-9C6FD3EC3ADF}" dateTime="2024-09-09T14:57:26" maxSheetId="4" userName="Jarkovský Václav Ing." r:id="rId265" minRId="2348" maxRId="2354">
    <sheetIdMap count="3">
      <sheetId val="1"/>
      <sheetId val="2"/>
      <sheetId val="3"/>
    </sheetIdMap>
  </header>
  <header guid="{BC70DE0A-A25C-4C99-9500-DBAD3A7086B4}" dateTime="2024-09-10T12:53:51" maxSheetId="4" userName="Jarkovský Václav Ing." r:id="rId266" minRId="2355" maxRId="2356">
    <sheetIdMap count="3">
      <sheetId val="1"/>
      <sheetId val="2"/>
      <sheetId val="3"/>
    </sheetIdMap>
  </header>
  <header guid="{CCDC422C-FC23-45E9-8332-C3EC42A182E8}" dateTime="2024-09-10T12:55:22" maxSheetId="4" userName="Jarkovský Václav Ing." r:id="rId267" minRId="2361">
    <sheetIdMap count="3">
      <sheetId val="1"/>
      <sheetId val="2"/>
      <sheetId val="3"/>
    </sheetIdMap>
  </header>
  <header guid="{5DF98EE5-65F5-404E-9918-AD5BD1F9553E}" dateTime="2024-09-10T12:55:36" maxSheetId="4" userName="Jarkovský Václav Ing." r:id="rId268" minRId="2362">
    <sheetIdMap count="3">
      <sheetId val="1"/>
      <sheetId val="2"/>
      <sheetId val="3"/>
    </sheetIdMap>
  </header>
  <header guid="{CDB52E1D-8DB3-4EDE-A019-7F1A2AE1722F}" dateTime="2024-09-10T13:06:10" maxSheetId="4" userName="Jarkovský Václav Ing." r:id="rId269" minRId="2363">
    <sheetIdMap count="3">
      <sheetId val="1"/>
      <sheetId val="2"/>
      <sheetId val="3"/>
    </sheetIdMap>
  </header>
  <header guid="{3CB063C1-3715-4F80-B220-8659C41780F0}" dateTime="2024-09-11T10:19:11" maxSheetId="4" userName="Jarkovský Václav Ing." r:id="rId270" minRId="2368" maxRId="2374">
    <sheetIdMap count="3">
      <sheetId val="1"/>
      <sheetId val="2"/>
      <sheetId val="3"/>
    </sheetIdMap>
  </header>
  <header guid="{07E18DCA-014B-410F-B657-7A41D581A3DF}" dateTime="2024-09-11T10:20:40" maxSheetId="4" userName="Jarkovský Václav Ing." r:id="rId271">
    <sheetIdMap count="3">
      <sheetId val="1"/>
      <sheetId val="2"/>
      <sheetId val="3"/>
    </sheetIdMap>
  </header>
  <header guid="{0E293B95-C818-4479-997E-A992841B4188}" dateTime="2024-09-11T12:56:46" maxSheetId="4" userName="Kopřivová Alena" r:id="rId272">
    <sheetIdMap count="3">
      <sheetId val="1"/>
      <sheetId val="2"/>
      <sheetId val="3"/>
    </sheetIdMap>
  </header>
  <header guid="{ECD03C0B-8250-4F7B-943C-7B23F71D6615}" dateTime="2024-09-12T06:47:02" maxSheetId="4" userName="Kopřivová Alena" r:id="rId273" minRId="2382" maxRId="2383">
    <sheetIdMap count="3">
      <sheetId val="1"/>
      <sheetId val="2"/>
      <sheetId val="3"/>
    </sheetIdMap>
  </header>
  <header guid="{C9ADA0AD-067D-487A-BE92-B318966E0B2C}" dateTime="2024-09-12T08:32:25" maxSheetId="4" userName="Steklíková Dagmar" r:id="rId274" minRId="2387" maxRId="2388">
    <sheetIdMap count="3">
      <sheetId val="1"/>
      <sheetId val="2"/>
      <sheetId val="3"/>
    </sheetIdMap>
  </header>
  <header guid="{91AD54C6-4A38-4E9C-89A1-4E0EE91E9C80}" dateTime="2024-09-12T10:05:48" maxSheetId="4" userName="Kopřivová Alena" r:id="rId275" minRId="2392" maxRId="2393">
    <sheetIdMap count="3">
      <sheetId val="1"/>
      <sheetId val="2"/>
      <sheetId val="3"/>
    </sheetIdMap>
  </header>
  <header guid="{C0D52C4A-BB45-4933-A9CD-38D8EF475A06}" dateTime="2024-09-12T13:09:50" maxSheetId="4" userName="Kopřivová Alena" r:id="rId276">
    <sheetIdMap count="3">
      <sheetId val="1"/>
      <sheetId val="2"/>
      <sheetId val="3"/>
    </sheetIdMap>
  </header>
  <header guid="{2FB56382-433F-45BC-8D84-353CD52A2D39}" dateTime="2024-09-13T06:46:15" maxSheetId="4" userName="Jarkovský Václav Ing." r:id="rId277" minRId="2400" maxRId="2401">
    <sheetIdMap count="3">
      <sheetId val="1"/>
      <sheetId val="2"/>
      <sheetId val="3"/>
    </sheetIdMap>
  </header>
  <header guid="{64D91EAE-9151-49DA-8BFC-C57081E02CE6}" dateTime="2024-09-13T07:05:48" maxSheetId="4" userName="Jarkovský Václav Ing." r:id="rId278">
    <sheetIdMap count="3">
      <sheetId val="1"/>
      <sheetId val="2"/>
      <sheetId val="3"/>
    </sheetIdMap>
  </header>
  <header guid="{AF0F1BEA-D02A-45D8-8A8C-83E67D38576B}" dateTime="2024-09-13T09:55:32" maxSheetId="4" userName="Jarkovský Václav Ing." r:id="rId279">
    <sheetIdMap count="3">
      <sheetId val="1"/>
      <sheetId val="2"/>
      <sheetId val="3"/>
    </sheetIdMap>
  </header>
  <header guid="{7C107BBB-580D-4728-9688-15660B163503}" dateTime="2024-09-13T09:55:52" maxSheetId="4" userName="Jarkovský Václav Ing." r:id="rId280">
    <sheetIdMap count="3">
      <sheetId val="1"/>
      <sheetId val="2"/>
      <sheetId val="3"/>
    </sheetIdMap>
  </header>
  <header guid="{E9DD0BAF-5796-4427-A8C2-0190E3B59090}" dateTime="2024-09-13T11:28:26" maxSheetId="4" userName="Kopřivová Alena" r:id="rId281" minRId="2414" maxRId="2415">
    <sheetIdMap count="3">
      <sheetId val="1"/>
      <sheetId val="2"/>
      <sheetId val="3"/>
    </sheetIdMap>
  </header>
  <header guid="{0A215040-FBD2-4E63-87F5-0C9DE325D3DD}" dateTime="2024-09-15T11:16:19" maxSheetId="4" userName="Jarkovský Václav Ing." r:id="rId282" minRId="2419">
    <sheetIdMap count="3">
      <sheetId val="1"/>
      <sheetId val="2"/>
      <sheetId val="3"/>
    </sheetIdMap>
  </header>
  <header guid="{5A49D83F-6F43-4C08-8D42-CB774EA70B5C}" dateTime="2024-09-15T11:19:00" maxSheetId="4" userName="Jarkovský Václav Ing." r:id="rId283">
    <sheetIdMap count="3">
      <sheetId val="1"/>
      <sheetId val="2"/>
      <sheetId val="3"/>
    </sheetIdMap>
  </header>
  <header guid="{07817B3F-13BE-4790-82E8-583278912DE6}" dateTime="2024-09-16T07:51:46" maxSheetId="4" userName="Kopřivová Alena" r:id="rId284" minRId="2424">
    <sheetIdMap count="3">
      <sheetId val="1"/>
      <sheetId val="2"/>
      <sheetId val="3"/>
    </sheetIdMap>
  </header>
  <header guid="{460FC13B-9FEA-4A0A-B5D5-C69E90CAFF19}" dateTime="2024-09-16T07:51:54" maxSheetId="4" userName="Kopřivová Alena" r:id="rId285">
    <sheetIdMap count="3">
      <sheetId val="1"/>
      <sheetId val="2"/>
      <sheetId val="3"/>
    </sheetIdMap>
  </header>
  <header guid="{BA3D74AE-89A0-4A23-A666-800053E42A69}" dateTime="2024-09-16T07:52:20" maxSheetId="4" userName="Kopřivová Alena" r:id="rId286">
    <sheetIdMap count="3">
      <sheetId val="1"/>
      <sheetId val="2"/>
      <sheetId val="3"/>
    </sheetIdMap>
  </header>
  <header guid="{BD8CABA2-0089-4554-8513-261EB9A4072A}" dateTime="2024-09-16T13:15:43" maxSheetId="4" userName="Jarkovský Václav Ing." r:id="rId287">
    <sheetIdMap count="3">
      <sheetId val="1"/>
      <sheetId val="2"/>
      <sheetId val="3"/>
    </sheetIdMap>
  </header>
  <header guid="{D25CC628-87BB-45E3-910D-E03C19A7EB67}" dateTime="2024-09-16T16:25:18" maxSheetId="4" userName="Jarkovský Václav Ing." r:id="rId288" minRId="2432">
    <sheetIdMap count="3">
      <sheetId val="1"/>
      <sheetId val="2"/>
      <sheetId val="3"/>
    </sheetIdMap>
  </header>
  <header guid="{402298CA-5F9F-491A-B207-5BD2BB88130D}" dateTime="2024-09-17T07:45:54" maxSheetId="4" userName="Kopřivová Alena" r:id="rId289" minRId="2437" maxRId="2438">
    <sheetIdMap count="3">
      <sheetId val="1"/>
      <sheetId val="2"/>
      <sheetId val="3"/>
    </sheetIdMap>
  </header>
  <header guid="{1C9902AD-536A-4CB3-AEE9-588F5BBBFA45}" dateTime="2024-09-17T10:06:50" maxSheetId="4" userName="Kopřivová Alena" r:id="rId290" minRId="2442" maxRId="2443">
    <sheetIdMap count="3">
      <sheetId val="1"/>
      <sheetId val="2"/>
      <sheetId val="3"/>
    </sheetIdMap>
  </header>
  <header guid="{74ACD986-26FC-4C0C-97F4-713924E93DDF}" dateTime="2024-09-17T14:16:43" maxSheetId="4" userName="Jarkovský Václav Ing." r:id="rId291" minRId="2447">
    <sheetIdMap count="3">
      <sheetId val="1"/>
      <sheetId val="2"/>
      <sheetId val="3"/>
    </sheetIdMap>
  </header>
  <header guid="{9BC5808B-89D4-4F9E-A6DB-446974C882C8}" dateTime="2024-09-17T20:36:00" maxSheetId="4" userName="Jarkovský Václav Ing." r:id="rId292" minRId="2452" maxRId="2453">
    <sheetIdMap count="3">
      <sheetId val="1"/>
      <sheetId val="2"/>
      <sheetId val="3"/>
    </sheetIdMap>
  </header>
  <header guid="{FD0F1F81-2039-4F71-801D-6128A8D23C86}" dateTime="2024-09-17T20:36:35" maxSheetId="4" userName="Jarkovský Václav Ing." r:id="rId293">
    <sheetIdMap count="3">
      <sheetId val="1"/>
      <sheetId val="2"/>
      <sheetId val="3"/>
    </sheetIdMap>
  </header>
  <header guid="{281EBE4D-98C4-4E7F-86D2-8B8F09CB3B90}" dateTime="2024-09-17T21:01:17" maxSheetId="4" userName="Jarkovský Václav Ing." r:id="rId294">
    <sheetIdMap count="3">
      <sheetId val="1"/>
      <sheetId val="2"/>
      <sheetId val="3"/>
    </sheetIdMap>
  </header>
  <header guid="{7DD9AAF2-7568-4EEC-A6CE-FCA322C423BD}" dateTime="2024-09-17T21:06:47" maxSheetId="4" userName="Jarkovský Václav Ing." r:id="rId295">
    <sheetIdMap count="3">
      <sheetId val="1"/>
      <sheetId val="2"/>
      <sheetId val="3"/>
    </sheetIdMap>
  </header>
  <header guid="{A4253FB0-3176-4E50-8A1A-91F0065462E4}" dateTime="2024-09-17T21:07:08" maxSheetId="4" userName="Jarkovský Václav Ing." r:id="rId296">
    <sheetIdMap count="3">
      <sheetId val="1"/>
      <sheetId val="2"/>
      <sheetId val="3"/>
    </sheetIdMap>
  </header>
  <header guid="{1ED7BD94-D9A3-4FD2-A293-710D9FB92BA0}" dateTime="2024-09-17T21:08:33" maxSheetId="4" userName="Jarkovský Václav Ing." r:id="rId297">
    <sheetIdMap count="3">
      <sheetId val="1"/>
      <sheetId val="2"/>
      <sheetId val="3"/>
    </sheetIdMap>
  </header>
  <header guid="{E0EF418E-12D5-4897-A412-71EA28B02FEB}" dateTime="2024-09-17T21:11:22" maxSheetId="4" userName="Jarkovský Václav Ing." r:id="rId298" minRId="2470">
    <sheetIdMap count="3">
      <sheetId val="1"/>
      <sheetId val="2"/>
      <sheetId val="3"/>
    </sheetIdMap>
  </header>
  <header guid="{9E228292-0AC4-4A2F-93F2-66E008E66192}" dateTime="2024-09-18T06:42:11" maxSheetId="4" userName="Jarkovský Václav Ing." r:id="rId299" minRId="2475" maxRId="2476">
    <sheetIdMap count="3">
      <sheetId val="1"/>
      <sheetId val="2"/>
      <sheetId val="3"/>
    </sheetIdMap>
  </header>
  <header guid="{0AEEF80D-7C3D-4183-BED2-2150FAEFA32A}" dateTime="2024-09-18T06:43:43" maxSheetId="4" userName="Jarkovský Václav Ing." r:id="rId300" minRId="2481" maxRId="2492">
    <sheetIdMap count="3">
      <sheetId val="1"/>
      <sheetId val="2"/>
      <sheetId val="3"/>
    </sheetIdMap>
  </header>
  <header guid="{034984F1-5EE4-4815-A016-B674DFF04F59}" dateTime="2024-09-24T10:36:53" maxSheetId="4" userName="Nesvačilová Ivana" r:id="rId301">
    <sheetIdMap count="3">
      <sheetId val="1"/>
      <sheetId val="2"/>
      <sheetId val="3"/>
    </sheetIdMap>
  </header>
</header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65" sId="1" xfDxf="1" dxf="1" numFmtId="4">
    <oc r="E32">
      <v>7820.2999999999993</v>
    </oc>
    <nc r="E32">
      <v>8220.2999999999993</v>
    </nc>
    <ndxf>
      <font>
        <b/>
        <sz val="10"/>
        <name val="Arial"/>
        <scheme val="none"/>
      </font>
      <numFmt numFmtId="166" formatCode="#,##0.000"/>
      <alignment horizontal="center" vertical="center"/>
      <border outline="0">
        <left style="medium">
          <color indexed="64"/>
        </left>
        <top style="thin">
          <color indexed="64"/>
        </top>
        <bottom style="thin">
          <color indexed="64"/>
        </bottom>
      </border>
    </ndxf>
  </rcc>
  <rcv guid="{15764750-8AF9-45DF-9450-B30F8151D6AB}" action="delete"/>
  <rdn rId="0" localSheetId="1" customView="1" name="Z_15764750_8AF9_45DF_9450_B30F8151D6AB_.wvu.PrintArea" hidden="1" oldHidden="1">
    <formula>'tab. 3.a ukazatele PO 2024'!$E$6:$AB$79</formula>
    <oldFormula>'tab. 3.a ukazatele PO 2024'!$E$6:$AB$79</oldFormula>
  </rdn>
  <rdn rId="0" localSheetId="1" customView="1" name="Z_15764750_8AF9_45DF_9450_B30F8151D6AB_.wvu.PrintTitles" hidden="1" oldHidden="1">
    <formula>'tab. 3.a ukazatele PO 2024'!$A:$D,'tab. 3.a ukazatele PO 2024'!$1:$5</formula>
    <oldFormula>'tab. 3.a ukazatele PO 2024'!$A:$D,'tab. 3.a ukazatele PO 2024'!$1:$5</oldFormula>
  </rdn>
  <rdn rId="0" localSheetId="1" customView="1" name="Z_15764750_8AF9_45DF_9450_B30F8151D6AB_.wvu.FilterData" hidden="1" oldHidden="1">
    <formula>'tab. 3.a ukazatele PO 2024'!$A$5:$AB$77</formula>
    <oldFormula>'tab. 3.a ukazatele PO 2024'!$A$5:$AB$77</oldFormula>
  </rdn>
  <rcv guid="{15764750-8AF9-45DF-9450-B30F8151D6AB}" action="add"/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63">
    <dxf>
      <fill>
        <patternFill>
          <bgColor theme="0"/>
        </patternFill>
      </fill>
    </dxf>
  </rfmt>
  <rcc rId="2169" sId="1" numFmtId="4">
    <oc r="I63">
      <v>-1500</v>
    </oc>
    <nc r="I63"/>
  </rcc>
  <rcc rId="2170" sId="1" numFmtId="4">
    <oc r="N63">
      <v>1500</v>
    </oc>
    <nc r="N63"/>
  </rcc>
  <rfmt sheetId="1" sqref="N63">
    <dxf>
      <fill>
        <patternFill>
          <bgColor theme="0"/>
        </patternFill>
      </fill>
    </dxf>
  </rfmt>
  <rcv guid="{15764750-8AF9-45DF-9450-B30F8151D6AB}" action="delete"/>
  <rdn rId="0" localSheetId="1" customView="1" name="Z_15764750_8AF9_45DF_9450_B30F8151D6AB_.wvu.PrintArea" hidden="1" oldHidden="1">
    <formula>'tab. 3.a ukazatele PO 2024'!$E$6:$AB$79</formula>
    <oldFormula>'tab. 3.a ukazatele PO 2024'!$E$6:$AB$79</oldFormula>
  </rdn>
  <rdn rId="0" localSheetId="1" customView="1" name="Z_15764750_8AF9_45DF_9450_B30F8151D6AB_.wvu.PrintTitles" hidden="1" oldHidden="1">
    <formula>'tab. 3.a ukazatele PO 2024'!$A:$D,'tab. 3.a ukazatele PO 2024'!$1:$5</formula>
    <oldFormula>'tab. 3.a ukazatele PO 2024'!$A:$D,'tab. 3.a ukazatele PO 2024'!$1:$5</oldFormula>
  </rdn>
  <rdn rId="0" localSheetId="1" customView="1" name="Z_15764750_8AF9_45DF_9450_B30F8151D6AB_.wvu.FilterData" hidden="1" oldHidden="1">
    <formula>'tab. 3.a ukazatele PO 2024'!$A$5:$AB$77</formula>
    <oldFormula>'tab. 3.a ukazatele PO 2024'!$A$5:$AB$77</oldFormula>
  </rdn>
  <rcv guid="{15764750-8AF9-45DF-9450-B30F8151D6AB}" action="add"/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74" sId="1" numFmtId="4">
    <nc r="L51">
      <v>2.7</v>
    </nc>
  </rcc>
  <rcc rId="2175" sId="1" numFmtId="4">
    <nc r="P51">
      <v>2.7</v>
    </nc>
  </rcc>
  <rcv guid="{15764750-8AF9-45DF-9450-B30F8151D6AB}" action="delete"/>
  <rdn rId="0" localSheetId="1" customView="1" name="Z_15764750_8AF9_45DF_9450_B30F8151D6AB_.wvu.PrintArea" hidden="1" oldHidden="1">
    <formula>'tab. 3.a ukazatele PO 2024'!$E$6:$AB$79</formula>
    <oldFormula>'tab. 3.a ukazatele PO 2024'!$E$6:$AB$79</oldFormula>
  </rdn>
  <rdn rId="0" localSheetId="1" customView="1" name="Z_15764750_8AF9_45DF_9450_B30F8151D6AB_.wvu.PrintTitles" hidden="1" oldHidden="1">
    <formula>'tab. 3.a ukazatele PO 2024'!$A:$D,'tab. 3.a ukazatele PO 2024'!$1:$5</formula>
    <oldFormula>'tab. 3.a ukazatele PO 2024'!$A:$D,'tab. 3.a ukazatele PO 2024'!$1:$5</oldFormula>
  </rdn>
  <rdn rId="0" localSheetId="1" customView="1" name="Z_15764750_8AF9_45DF_9450_B30F8151D6AB_.wvu.FilterData" hidden="1" oldHidden="1">
    <formula>'tab. 3.a ukazatele PO 2024'!$A$5:$AB$77</formula>
    <oldFormula>'tab. 3.a ukazatele PO 2024'!$A$5:$AB$77</oldFormula>
  </rdn>
  <rcv guid="{15764750-8AF9-45DF-9450-B30F8151D6AB}" action="add"/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35">
    <dxf>
      <fill>
        <patternFill>
          <bgColor rgb="FFFFFF00"/>
        </patternFill>
      </fill>
    </dxf>
  </rfmt>
  <rcmt sheetId="1" cell="I35" guid="{9CB27915-D3A0-4EE2-A58E-678F62F569B9}" author="Jarkovský Václav Ing." newLength="29"/>
  <rcv guid="{ECA95C7A-EFD8-4EC4-85A2-34F63C8C25EF}" action="delete"/>
  <rdn rId="0" localSheetId="1" customView="1" name="Z_ECA95C7A_EFD8_4EC4_85A2_34F63C8C25EF_.wvu.PrintArea" hidden="1" oldHidden="1">
    <formula>'tab. 3.a ukazatele PO 2024'!$E$6:$AB$79</formula>
    <oldFormula>'tab. 3.a ukazatele PO 2024'!$E$6:$AB$79</oldFormula>
  </rdn>
  <rdn rId="0" localSheetId="1" customView="1" name="Z_ECA95C7A_EFD8_4EC4_85A2_34F63C8C25EF_.wvu.PrintTitles" hidden="1" oldHidden="1">
    <formula>'tab. 3.a ukazatele PO 2024'!$A:$D,'tab. 3.a ukazatele PO 2024'!$1:$5</formula>
    <oldFormula>'tab. 3.a ukazatele PO 2024'!$A:$D,'tab. 3.a ukazatele PO 2024'!$1:$5</oldFormula>
  </rdn>
  <rdn rId="0" localSheetId="1" customView="1" name="Z_ECA95C7A_EFD8_4EC4_85A2_34F63C8C25EF_.wvu.Cols" hidden="1" oldHidden="1">
    <formula>'tab. 3.a ukazatele PO 2024'!$C:$C</formula>
    <oldFormula>'tab. 3.a ukazatele PO 2024'!$C:$C</oldFormula>
  </rdn>
  <rdn rId="0" localSheetId="1" customView="1" name="Z_ECA95C7A_EFD8_4EC4_85A2_34F63C8C25EF_.wvu.FilterData" hidden="1" oldHidden="1">
    <formula>'tab. 3.a ukazatele PO 2024'!$A$5:$AB$77</formula>
    <oldFormula>'tab. 3.a ukazatele PO 2024'!$A$5:$AB$77</oldFormula>
  </rdn>
  <rcv guid="{ECA95C7A-EFD8-4EC4-85A2-34F63C8C25EF}" action="add"/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83" sId="1" numFmtId="4">
    <nc r="J51">
      <v>5</v>
    </nc>
  </rcc>
  <rcc rId="2184" sId="1" numFmtId="4">
    <nc r="X51">
      <v>3.72</v>
    </nc>
  </rcc>
  <rcc rId="2185" sId="1" numFmtId="4">
    <oc r="W51">
      <v>35.5</v>
    </oc>
    <nc r="W51">
      <f>35.5+3.72</f>
    </nc>
  </rcc>
  <rcmt sheetId="1" cell="J51" guid="{A17ACE0E-B93C-49B2-8690-F58C7E7DAE92}" author="Kopřivová Alena" newLength="33"/>
  <rcmt sheetId="1" cell="X51" guid="{CE7680FC-3971-4523-A49B-0AD22EBBE7BF}" author="Kopřivová Alena" newLength="33"/>
  <rcv guid="{15764750-8AF9-45DF-9450-B30F8151D6AB}" action="delete"/>
  <rdn rId="0" localSheetId="1" customView="1" name="Z_15764750_8AF9_45DF_9450_B30F8151D6AB_.wvu.PrintArea" hidden="1" oldHidden="1">
    <formula>'tab. 3.a ukazatele PO 2024'!$E$6:$AB$79</formula>
    <oldFormula>'tab. 3.a ukazatele PO 2024'!$E$6:$AB$79</oldFormula>
  </rdn>
  <rdn rId="0" localSheetId="1" customView="1" name="Z_15764750_8AF9_45DF_9450_B30F8151D6AB_.wvu.PrintTitles" hidden="1" oldHidden="1">
    <formula>'tab. 3.a ukazatele PO 2024'!$A:$D,'tab. 3.a ukazatele PO 2024'!$1:$5</formula>
    <oldFormula>'tab. 3.a ukazatele PO 2024'!$A:$D,'tab. 3.a ukazatele PO 2024'!$1:$5</oldFormula>
  </rdn>
  <rdn rId="0" localSheetId="1" customView="1" name="Z_15764750_8AF9_45DF_9450_B30F8151D6AB_.wvu.FilterData" hidden="1" oldHidden="1">
    <formula>'tab. 3.a ukazatele PO 2024'!$A$5:$AB$77</formula>
    <oldFormula>'tab. 3.a ukazatele PO 2024'!$A$5:$AB$77</oldFormula>
  </rdn>
  <rcv guid="{15764750-8AF9-45DF-9450-B30F8151D6AB}" action="add"/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89" sId="1" numFmtId="4">
    <oc r="I64">
      <v>121</v>
    </oc>
    <nc r="I64">
      <f>121+212.31</f>
    </nc>
  </rcc>
  <rcc rId="2190" sId="1" numFmtId="4">
    <nc r="X64">
      <v>157.5</v>
    </nc>
  </rcc>
  <rcc rId="2191" sId="1" numFmtId="4">
    <oc r="W64">
      <v>2369.7999999999997</v>
    </oc>
    <nc r="W64">
      <f>2369.8+157.5</f>
    </nc>
  </rcc>
  <rcmt sheetId="1" cell="I64" guid="{97E7556A-8C31-4CED-B116-52CEE1A09C6E}" author="Jarkovský Václav Ing." oldLength="43" newLength="55"/>
  <rcmt sheetId="1" cell="X64" guid="{D60246FC-330D-4B92-920C-37291B0CEF82}" author="Kopřivová Alena" newLength="62"/>
  <rcv guid="{15764750-8AF9-45DF-9450-B30F8151D6AB}" action="delete"/>
  <rdn rId="0" localSheetId="1" customView="1" name="Z_15764750_8AF9_45DF_9450_B30F8151D6AB_.wvu.PrintArea" hidden="1" oldHidden="1">
    <formula>'tab. 3.a ukazatele PO 2024'!$E$6:$AB$79</formula>
    <oldFormula>'tab. 3.a ukazatele PO 2024'!$E$6:$AB$79</oldFormula>
  </rdn>
  <rdn rId="0" localSheetId="1" customView="1" name="Z_15764750_8AF9_45DF_9450_B30F8151D6AB_.wvu.PrintTitles" hidden="1" oldHidden="1">
    <formula>'tab. 3.a ukazatele PO 2024'!$A:$D,'tab. 3.a ukazatele PO 2024'!$1:$5</formula>
    <oldFormula>'tab. 3.a ukazatele PO 2024'!$A:$D,'tab. 3.a ukazatele PO 2024'!$1:$5</oldFormula>
  </rdn>
  <rdn rId="0" localSheetId="1" customView="1" name="Z_15764750_8AF9_45DF_9450_B30F8151D6AB_.wvu.FilterData" hidden="1" oldHidden="1">
    <formula>'tab. 3.a ukazatele PO 2024'!$A$5:$AB$77</formula>
    <oldFormula>'tab. 3.a ukazatele PO 2024'!$A$5:$AB$77</oldFormula>
  </rdn>
  <rcv guid="{15764750-8AF9-45DF-9450-B30F8151D6AB}" action="add"/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95" sId="1" numFmtId="4">
    <nc r="I35">
      <v>755</v>
    </nc>
  </rcc>
  <rcv guid="{ECA95C7A-EFD8-4EC4-85A2-34F63C8C25EF}" action="delete"/>
  <rdn rId="0" localSheetId="1" customView="1" name="Z_ECA95C7A_EFD8_4EC4_85A2_34F63C8C25EF_.wvu.PrintArea" hidden="1" oldHidden="1">
    <formula>'tab. 3.a ukazatele PO 2024'!$E$6:$AB$79</formula>
    <oldFormula>'tab. 3.a ukazatele PO 2024'!$E$6:$AB$79</oldFormula>
  </rdn>
  <rdn rId="0" localSheetId="1" customView="1" name="Z_ECA95C7A_EFD8_4EC4_85A2_34F63C8C25EF_.wvu.PrintTitles" hidden="1" oldHidden="1">
    <formula>'tab. 3.a ukazatele PO 2024'!$A:$D,'tab. 3.a ukazatele PO 2024'!$1:$5</formula>
    <oldFormula>'tab. 3.a ukazatele PO 2024'!$A:$D,'tab. 3.a ukazatele PO 2024'!$1:$5</oldFormula>
  </rdn>
  <rdn rId="0" localSheetId="1" customView="1" name="Z_ECA95C7A_EFD8_4EC4_85A2_34F63C8C25EF_.wvu.Cols" hidden="1" oldHidden="1">
    <formula>'tab. 3.a ukazatele PO 2024'!$C:$C</formula>
    <oldFormula>'tab. 3.a ukazatele PO 2024'!$C:$C</oldFormula>
  </rdn>
  <rdn rId="0" localSheetId="1" customView="1" name="Z_ECA95C7A_EFD8_4EC4_85A2_34F63C8C25EF_.wvu.FilterData" hidden="1" oldHidden="1">
    <formula>'tab. 3.a ukazatele PO 2024'!$A$5:$AB$77</formula>
    <oldFormula>'tab. 3.a ukazatele PO 2024'!$A$5:$AB$77</oldFormula>
  </rdn>
  <rcv guid="{ECA95C7A-EFD8-4EC4-85A2-34F63C8C25EF}" action="add"/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00" sId="1" numFmtId="4">
    <oc r="N29">
      <v>150</v>
    </oc>
    <nc r="N29">
      <f>150*1.21</f>
    </nc>
  </rcc>
  <rfmt sheetId="1" sqref="I64">
    <dxf>
      <fill>
        <patternFill>
          <bgColor rgb="FFFFFF00"/>
        </patternFill>
      </fill>
    </dxf>
  </rfmt>
  <rfmt sheetId="1" sqref="I35">
    <dxf>
      <fill>
        <patternFill patternType="none">
          <bgColor auto="1"/>
        </patternFill>
      </fill>
    </dxf>
  </rfmt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mt sheetId="1" cell="N29" guid="{85302295-9C68-4C55-8CFD-FC32A6C0DC21}" author="Kopřivová Alena" oldLength="32" newLength="25"/>
  <rcv guid="{15764750-8AF9-45DF-9450-B30F8151D6AB}" action="delete"/>
  <rdn rId="0" localSheetId="1" customView="1" name="Z_15764750_8AF9_45DF_9450_B30F8151D6AB_.wvu.PrintArea" hidden="1" oldHidden="1">
    <formula>'tab. 3.a ukazatele PO 2024'!$E$6:$AB$79</formula>
    <oldFormula>'tab. 3.a ukazatele PO 2024'!$E$6:$AB$79</oldFormula>
  </rdn>
  <rdn rId="0" localSheetId="1" customView="1" name="Z_15764750_8AF9_45DF_9450_B30F8151D6AB_.wvu.PrintTitles" hidden="1" oldHidden="1">
    <formula>'tab. 3.a ukazatele PO 2024'!$A:$D,'tab. 3.a ukazatele PO 2024'!$1:$5</formula>
    <oldFormula>'tab. 3.a ukazatele PO 2024'!$A:$D,'tab. 3.a ukazatele PO 2024'!$1:$5</oldFormula>
  </rdn>
  <rdn rId="0" localSheetId="1" customView="1" name="Z_15764750_8AF9_45DF_9450_B30F8151D6AB_.wvu.FilterData" hidden="1" oldHidden="1">
    <formula>'tab. 3.a ukazatele PO 2024'!$A$5:$AB$77</formula>
    <oldFormula>'tab. 3.a ukazatele PO 2024'!$A$5:$AB$77</oldFormula>
  </rdn>
  <rcv guid="{15764750-8AF9-45DF-9450-B30F8151D6AB}" action="add"/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CA95C7A-EFD8-4EC4-85A2-34F63C8C25EF}" action="delete"/>
  <rdn rId="0" localSheetId="1" customView="1" name="Z_ECA95C7A_EFD8_4EC4_85A2_34F63C8C25EF_.wvu.PrintArea" hidden="1" oldHidden="1">
    <formula>'tab. 3.a ukazatele PO 2024'!$E$6:$AB$79</formula>
    <oldFormula>'tab. 3.a ukazatele PO 2024'!$E$6:$AB$79</oldFormula>
  </rdn>
  <rdn rId="0" localSheetId="1" customView="1" name="Z_ECA95C7A_EFD8_4EC4_85A2_34F63C8C25EF_.wvu.PrintTitles" hidden="1" oldHidden="1">
    <formula>'tab. 3.a ukazatele PO 2024'!$A:$D,'tab. 3.a ukazatele PO 2024'!$1:$5</formula>
    <oldFormula>'tab. 3.a ukazatele PO 2024'!$A:$D,'tab. 3.a ukazatele PO 2024'!$1:$5</oldFormula>
  </rdn>
  <rdn rId="0" localSheetId="1" customView="1" name="Z_ECA95C7A_EFD8_4EC4_85A2_34F63C8C25EF_.wvu.Cols" hidden="1" oldHidden="1">
    <formula>'tab. 3.a ukazatele PO 2024'!$C:$C</formula>
    <oldFormula>'tab. 3.a ukazatele PO 2024'!$C:$C</oldFormula>
  </rdn>
  <rdn rId="0" localSheetId="1" customView="1" name="Z_ECA95C7A_EFD8_4EC4_85A2_34F63C8C25EF_.wvu.FilterData" hidden="1" oldHidden="1">
    <formula>'tab. 3.a ukazatele PO 2024'!$A$5:$AB$77</formula>
    <oldFormula>'tab. 3.a ukazatele PO 2024'!$A$5:$AB$77</oldFormula>
  </rdn>
  <rcv guid="{ECA95C7A-EFD8-4EC4-85A2-34F63C8C25EF}" action="add"/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08" sId="1" numFmtId="4">
    <nc r="N30">
      <v>300</v>
    </nc>
  </rcc>
  <rcmt sheetId="1" cell="N30" guid="{2FF1159A-6268-47EF-B939-DFCA009BB965}" author="Jarkovský Václav Ing." newLength="21"/>
  <rcv guid="{ECA95C7A-EFD8-4EC4-85A2-34F63C8C25EF}" action="delete"/>
  <rdn rId="0" localSheetId="1" customView="1" name="Z_ECA95C7A_EFD8_4EC4_85A2_34F63C8C25EF_.wvu.PrintArea" hidden="1" oldHidden="1">
    <formula>'tab. 3.a ukazatele PO 2024'!$E$6:$AB$79</formula>
    <oldFormula>'tab. 3.a ukazatele PO 2024'!$E$6:$AB$79</oldFormula>
  </rdn>
  <rdn rId="0" localSheetId="1" customView="1" name="Z_ECA95C7A_EFD8_4EC4_85A2_34F63C8C25EF_.wvu.PrintTitles" hidden="1" oldHidden="1">
    <formula>'tab. 3.a ukazatele PO 2024'!$A:$D,'tab. 3.a ukazatele PO 2024'!$1:$5</formula>
    <oldFormula>'tab. 3.a ukazatele PO 2024'!$A:$D,'tab. 3.a ukazatele PO 2024'!$1:$5</oldFormula>
  </rdn>
  <rdn rId="0" localSheetId="1" customView="1" name="Z_ECA95C7A_EFD8_4EC4_85A2_34F63C8C25EF_.wvu.Cols" hidden="1" oldHidden="1">
    <formula>'tab. 3.a ukazatele PO 2024'!$C:$C</formula>
    <oldFormula>'tab. 3.a ukazatele PO 2024'!$C:$C</oldFormula>
  </rdn>
  <rdn rId="0" localSheetId="1" customView="1" name="Z_ECA95C7A_EFD8_4EC4_85A2_34F63C8C25EF_.wvu.FilterData" hidden="1" oldHidden="1">
    <formula>'tab. 3.a ukazatele PO 2024'!$A$5:$AB$77</formula>
    <oldFormula>'tab. 3.a ukazatele PO 2024'!$A$5:$AB$77</oldFormula>
  </rdn>
  <rcv guid="{ECA95C7A-EFD8-4EC4-85A2-34F63C8C25EF}" action="add"/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13" sId="1" numFmtId="4">
    <nc r="I67">
      <v>-99.17</v>
    </nc>
  </rcc>
  <rcc rId="2214" sId="1" numFmtId="4">
    <nc r="N67">
      <v>99.17</v>
    </nc>
  </rcc>
  <rcv guid="{15764750-8AF9-45DF-9450-B30F8151D6AB}" action="delete"/>
  <rdn rId="0" localSheetId="1" customView="1" name="Z_15764750_8AF9_45DF_9450_B30F8151D6AB_.wvu.PrintArea" hidden="1" oldHidden="1">
    <formula>'tab. 3.a ukazatele PO 2024'!$E$6:$AB$79</formula>
    <oldFormula>'tab. 3.a ukazatele PO 2024'!$E$6:$AB$79</oldFormula>
  </rdn>
  <rdn rId="0" localSheetId="1" customView="1" name="Z_15764750_8AF9_45DF_9450_B30F8151D6AB_.wvu.PrintTitles" hidden="1" oldHidden="1">
    <formula>'tab. 3.a ukazatele PO 2024'!$A:$D,'tab. 3.a ukazatele PO 2024'!$1:$5</formula>
    <oldFormula>'tab. 3.a ukazatele PO 2024'!$A:$D,'tab. 3.a ukazatele PO 2024'!$1:$5</oldFormula>
  </rdn>
  <rdn rId="0" localSheetId="1" customView="1" name="Z_15764750_8AF9_45DF_9450_B30F8151D6AB_.wvu.FilterData" hidden="1" oldHidden="1">
    <formula>'tab. 3.a ukazatele PO 2024'!$A$5:$AB$77</formula>
    <oldFormula>'tab. 3.a ukazatele PO 2024'!$A$5:$AB$77</oldFormula>
  </rdn>
  <rcv guid="{15764750-8AF9-45DF-9450-B30F8151D6AB}" action="add"/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CA95C7A-EFD8-4EC4-85A2-34F63C8C25EF}" action="delete"/>
  <rdn rId="0" localSheetId="1" customView="1" name="Z_ECA95C7A_EFD8_4EC4_85A2_34F63C8C25EF_.wvu.PrintArea" hidden="1" oldHidden="1">
    <formula>'tab. 3.a ukazatele PO 2024'!$E$6:$AB$79</formula>
    <oldFormula>'tab. 3.a ukazatele PO 2024'!$E$6:$AB$79</oldFormula>
  </rdn>
  <rdn rId="0" localSheetId="1" customView="1" name="Z_ECA95C7A_EFD8_4EC4_85A2_34F63C8C25EF_.wvu.PrintTitles" hidden="1" oldHidden="1">
    <formula>'tab. 3.a ukazatele PO 2024'!$A:$D,'tab. 3.a ukazatele PO 2024'!$1:$5</formula>
    <oldFormula>'tab. 3.a ukazatele PO 2024'!$A:$D,'tab. 3.a ukazatele PO 2024'!$1:$5</oldFormula>
  </rdn>
  <rdn rId="0" localSheetId="1" customView="1" name="Z_ECA95C7A_EFD8_4EC4_85A2_34F63C8C25EF_.wvu.Cols" hidden="1" oldHidden="1">
    <formula>'tab. 3.a ukazatele PO 2024'!$C:$C</formula>
    <oldFormula>'tab. 3.a ukazatele PO 2024'!$C:$C</oldFormula>
  </rdn>
  <rdn rId="0" localSheetId="1" customView="1" name="Z_ECA95C7A_EFD8_4EC4_85A2_34F63C8C25EF_.wvu.FilterData" hidden="1" oldHidden="1">
    <formula>'tab. 3.a ukazatele PO 2024'!$A$5:$AB$77</formula>
    <oldFormula>'tab. 3.a ukazatele PO 2024'!$A$5:$AB$77</oldFormula>
  </rdn>
  <rcv guid="{ECA95C7A-EFD8-4EC4-85A2-34F63C8C25EF}" action="add"/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22" sId="1">
    <oc r="I64">
      <f>121+212.31</f>
    </oc>
    <nc r="I64">
      <f>121</f>
    </nc>
  </rcc>
  <rcv guid="{ECA95C7A-EFD8-4EC4-85A2-34F63C8C25EF}" action="delete"/>
  <rdn rId="0" localSheetId="1" customView="1" name="Z_ECA95C7A_EFD8_4EC4_85A2_34F63C8C25EF_.wvu.PrintArea" hidden="1" oldHidden="1">
    <formula>'tab. 3.a ukazatele PO 2024'!$E$6:$AB$79</formula>
    <oldFormula>'tab. 3.a ukazatele PO 2024'!$E$6:$AB$79</oldFormula>
  </rdn>
  <rdn rId="0" localSheetId="1" customView="1" name="Z_ECA95C7A_EFD8_4EC4_85A2_34F63C8C25EF_.wvu.PrintTitles" hidden="1" oldHidden="1">
    <formula>'tab. 3.a ukazatele PO 2024'!$A:$D,'tab. 3.a ukazatele PO 2024'!$1:$5</formula>
    <oldFormula>'tab. 3.a ukazatele PO 2024'!$A:$D,'tab. 3.a ukazatele PO 2024'!$1:$5</oldFormula>
  </rdn>
  <rdn rId="0" localSheetId="1" customView="1" name="Z_ECA95C7A_EFD8_4EC4_85A2_34F63C8C25EF_.wvu.Cols" hidden="1" oldHidden="1">
    <formula>'tab. 3.a ukazatele PO 2024'!$C:$C</formula>
    <oldFormula>'tab. 3.a ukazatele PO 2024'!$C:$C</oldFormula>
  </rdn>
  <rdn rId="0" localSheetId="1" customView="1" name="Z_ECA95C7A_EFD8_4EC4_85A2_34F63C8C25EF_.wvu.FilterData" hidden="1" oldHidden="1">
    <formula>'tab. 3.a ukazatele PO 2024'!$A$5:$AB$77</formula>
    <oldFormula>'tab. 3.a ukazatele PO 2024'!$A$5:$AB$77</oldFormula>
  </rdn>
  <rcv guid="{ECA95C7A-EFD8-4EC4-85A2-34F63C8C25EF}" action="add"/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27" sId="1" numFmtId="4">
    <nc r="K66">
      <v>162.80000000000001</v>
    </nc>
  </rcc>
  <rcv guid="{15764750-8AF9-45DF-9450-B30F8151D6AB}" action="delete"/>
  <rdn rId="0" localSheetId="1" customView="1" name="Z_15764750_8AF9_45DF_9450_B30F8151D6AB_.wvu.PrintArea" hidden="1" oldHidden="1">
    <formula>'tab. 3.a ukazatele PO 2024'!$E$6:$AB$79</formula>
    <oldFormula>'tab. 3.a ukazatele PO 2024'!$E$6:$AB$79</oldFormula>
  </rdn>
  <rdn rId="0" localSheetId="1" customView="1" name="Z_15764750_8AF9_45DF_9450_B30F8151D6AB_.wvu.PrintTitles" hidden="1" oldHidden="1">
    <formula>'tab. 3.a ukazatele PO 2024'!$A:$D,'tab. 3.a ukazatele PO 2024'!$1:$5</formula>
    <oldFormula>'tab. 3.a ukazatele PO 2024'!$A:$D,'tab. 3.a ukazatele PO 2024'!$1:$5</oldFormula>
  </rdn>
  <rdn rId="0" localSheetId="1" customView="1" name="Z_15764750_8AF9_45DF_9450_B30F8151D6AB_.wvu.FilterData" hidden="1" oldHidden="1">
    <formula>'tab. 3.a ukazatele PO 2024'!$A$5:$AB$77</formula>
    <oldFormula>'tab. 3.a ukazatele PO 2024'!$A$5:$AB$77</oldFormula>
  </rdn>
  <rcv guid="{15764750-8AF9-45DF-9450-B30F8151D6AB}" action="add"/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X64">
    <dxf>
      <fill>
        <patternFill patternType="solid">
          <bgColor rgb="FFFFFF00"/>
        </patternFill>
      </fill>
    </dxf>
  </rfmt>
  <rcv guid="{15764750-8AF9-45DF-9450-B30F8151D6AB}" action="delete"/>
  <rdn rId="0" localSheetId="1" customView="1" name="Z_15764750_8AF9_45DF_9450_B30F8151D6AB_.wvu.PrintArea" hidden="1" oldHidden="1">
    <formula>'tab. 3.a ukazatele PO 2024'!$E$6:$AB$79</formula>
    <oldFormula>'tab. 3.a ukazatele PO 2024'!$E$6:$AB$79</oldFormula>
  </rdn>
  <rdn rId="0" localSheetId="1" customView="1" name="Z_15764750_8AF9_45DF_9450_B30F8151D6AB_.wvu.PrintTitles" hidden="1" oldHidden="1">
    <formula>'tab. 3.a ukazatele PO 2024'!$A:$D,'tab. 3.a ukazatele PO 2024'!$1:$5</formula>
    <oldFormula>'tab. 3.a ukazatele PO 2024'!$A:$D,'tab. 3.a ukazatele PO 2024'!$1:$5</oldFormula>
  </rdn>
  <rdn rId="0" localSheetId="1" customView="1" name="Z_15764750_8AF9_45DF_9450_B30F8151D6AB_.wvu.FilterData" hidden="1" oldHidden="1">
    <formula>'tab. 3.a ukazatele PO 2024'!$A$5:$AB$77</formula>
    <oldFormula>'tab. 3.a ukazatele PO 2024'!$A$5:$AB$77</oldFormula>
  </rdn>
  <rcv guid="{15764750-8AF9-45DF-9450-B30F8151D6AB}" action="add"/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mt sheetId="1" cell="I67" guid="{3FAFFF22-216A-4B87-87B6-98D59FBBE982}" author="Kopřivová Alena" newLength="54"/>
  <rcmt sheetId="1" cell="N67" guid="{30E60550-D2D6-4216-A886-CC718034B33E}" author="Kopřivová Alena" newLength="46"/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34" sId="1" numFmtId="4">
    <nc r="L74">
      <v>92.06</v>
    </nc>
  </rcc>
  <rcc rId="2235" sId="1" numFmtId="4">
    <nc r="P74">
      <v>92.06</v>
    </nc>
  </rcc>
  <rcmt sheetId="1" cell="L74" guid="{69911020-4E32-4C90-8C77-52EFDEB6C53E}" author="Kopřivová Alena" newLength="34"/>
  <rcv guid="{15764750-8AF9-45DF-9450-B30F8151D6AB}" action="delete"/>
  <rdn rId="0" localSheetId="1" customView="1" name="Z_15764750_8AF9_45DF_9450_B30F8151D6AB_.wvu.PrintArea" hidden="1" oldHidden="1">
    <formula>'tab. 3.a ukazatele PO 2024'!$E$6:$AB$79</formula>
    <oldFormula>'tab. 3.a ukazatele PO 2024'!$E$6:$AB$79</oldFormula>
  </rdn>
  <rdn rId="0" localSheetId="1" customView="1" name="Z_15764750_8AF9_45DF_9450_B30F8151D6AB_.wvu.PrintTitles" hidden="1" oldHidden="1">
    <formula>'tab. 3.a ukazatele PO 2024'!$A:$D,'tab. 3.a ukazatele PO 2024'!$1:$5</formula>
    <oldFormula>'tab. 3.a ukazatele PO 2024'!$A:$D,'tab. 3.a ukazatele PO 2024'!$1:$5</oldFormula>
  </rdn>
  <rdn rId="0" localSheetId="1" customView="1" name="Z_15764750_8AF9_45DF_9450_B30F8151D6AB_.wvu.FilterData" hidden="1" oldHidden="1">
    <formula>'tab. 3.a ukazatele PO 2024'!$A$5:$AB$77</formula>
    <oldFormula>'tab. 3.a ukazatele PO 2024'!$A$5:$AB$77</oldFormula>
  </rdn>
  <rcv guid="{15764750-8AF9-45DF-9450-B30F8151D6AB}" action="add"/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39" sId="1" numFmtId="4">
    <nc r="K35">
      <v>18.899999999999999</v>
    </nc>
  </rcc>
  <rfmt sheetId="1" sqref="K35">
    <dxf>
      <numFmt numFmtId="2" formatCode="0.00"/>
    </dxf>
  </rfmt>
  <rcv guid="{15764750-8AF9-45DF-9450-B30F8151D6AB}" action="delete"/>
  <rdn rId="0" localSheetId="1" customView="1" name="Z_15764750_8AF9_45DF_9450_B30F8151D6AB_.wvu.PrintArea" hidden="1" oldHidden="1">
    <formula>'tab. 3.a ukazatele PO 2024'!$E$6:$AB$79</formula>
    <oldFormula>'tab. 3.a ukazatele PO 2024'!$E$6:$AB$79</oldFormula>
  </rdn>
  <rdn rId="0" localSheetId="1" customView="1" name="Z_15764750_8AF9_45DF_9450_B30F8151D6AB_.wvu.PrintTitles" hidden="1" oldHidden="1">
    <formula>'tab. 3.a ukazatele PO 2024'!$A:$D,'tab. 3.a ukazatele PO 2024'!$1:$5</formula>
    <oldFormula>'tab. 3.a ukazatele PO 2024'!$A:$D,'tab. 3.a ukazatele PO 2024'!$1:$5</oldFormula>
  </rdn>
  <rdn rId="0" localSheetId="1" customView="1" name="Z_15764750_8AF9_45DF_9450_B30F8151D6AB_.wvu.FilterData" hidden="1" oldHidden="1">
    <formula>'tab. 3.a ukazatele PO 2024'!$A$5:$AB$77</formula>
    <oldFormula>'tab. 3.a ukazatele PO 2024'!$A$5:$AB$77</oldFormula>
  </rdn>
  <rcv guid="{15764750-8AF9-45DF-9450-B30F8151D6AB}" action="add"/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43" sId="1" numFmtId="4">
    <nc r="K65">
      <v>204</v>
    </nc>
  </rcc>
  <rcv guid="{15764750-8AF9-45DF-9450-B30F8151D6AB}" action="delete"/>
  <rdn rId="0" localSheetId="1" customView="1" name="Z_15764750_8AF9_45DF_9450_B30F8151D6AB_.wvu.PrintArea" hidden="1" oldHidden="1">
    <formula>'tab. 3.a ukazatele PO 2024'!$E$6:$AB$79</formula>
    <oldFormula>'tab. 3.a ukazatele PO 2024'!$E$6:$AB$79</oldFormula>
  </rdn>
  <rdn rId="0" localSheetId="1" customView="1" name="Z_15764750_8AF9_45DF_9450_B30F8151D6AB_.wvu.PrintTitles" hidden="1" oldHidden="1">
    <formula>'tab. 3.a ukazatele PO 2024'!$A:$D,'tab. 3.a ukazatele PO 2024'!$1:$5</formula>
    <oldFormula>'tab. 3.a ukazatele PO 2024'!$A:$D,'tab. 3.a ukazatele PO 2024'!$1:$5</oldFormula>
  </rdn>
  <rdn rId="0" localSheetId="1" customView="1" name="Z_15764750_8AF9_45DF_9450_B30F8151D6AB_.wvu.FilterData" hidden="1" oldHidden="1">
    <formula>'tab. 3.a ukazatele PO 2024'!$A$5:$AB$77</formula>
    <oldFormula>'tab. 3.a ukazatele PO 2024'!$A$5:$AB$77</oldFormula>
  </rdn>
  <rcv guid="{15764750-8AF9-45DF-9450-B30F8151D6AB}" action="add"/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47" sId="1" numFmtId="4">
    <nc r="K17">
      <v>15</v>
    </nc>
  </rcc>
  <rcc rId="2248" sId="1" numFmtId="4">
    <nc r="K12">
      <v>34.4</v>
    </nc>
  </rcc>
  <rcv guid="{B56BB743-ACD1-4F1C-A4EC-86D4E390A4F0}" action="delete"/>
  <rdn rId="0" localSheetId="1" customView="1" name="Z_B56BB743_ACD1_4F1C_A4EC_86D4E390A4F0_.wvu.PrintArea" hidden="1" oldHidden="1">
    <formula>'tab. 3.a ukazatele PO 2024'!$E$6:$AB$83</formula>
    <oldFormula>'tab. 3.a ukazatele PO 2024'!$E$6:$AB$83</oldFormula>
  </rdn>
  <rdn rId="0" localSheetId="1" customView="1" name="Z_B56BB743_ACD1_4F1C_A4EC_86D4E390A4F0_.wvu.PrintTitles" hidden="1" oldHidden="1">
    <formula>'tab. 3.a ukazatele PO 2024'!$A:$D,'tab. 3.a ukazatele PO 2024'!$1:$5</formula>
    <oldFormula>'tab. 3.a ukazatele PO 2024'!$A:$D,'tab. 3.a ukazatele PO 2024'!$1:$5</oldFormula>
  </rdn>
  <rdn rId="0" localSheetId="1" customView="1" name="Z_B56BB743_ACD1_4F1C_A4EC_86D4E390A4F0_.wvu.FilterData" hidden="1" oldHidden="1">
    <formula>'tab. 3.a ukazatele PO 2024'!$A$5:$AB$77</formula>
    <oldFormula>'tab. 3.a ukazatele PO 2024'!$A$5:$AB$77</oldFormula>
  </rdn>
  <rcv guid="{B56BB743-ACD1-4F1C-A4EC-86D4E390A4F0}" action="add"/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56BB743-ACD1-4F1C-A4EC-86D4E390A4F0}" action="delete"/>
  <rdn rId="0" localSheetId="1" customView="1" name="Z_B56BB743_ACD1_4F1C_A4EC_86D4E390A4F0_.wvu.PrintArea" hidden="1" oldHidden="1">
    <formula>'tab. 3.a ukazatele PO 2024'!$E$6:$AB$83</formula>
    <oldFormula>'tab. 3.a ukazatele PO 2024'!$E$6:$AB$83</oldFormula>
  </rdn>
  <rdn rId="0" localSheetId="1" customView="1" name="Z_B56BB743_ACD1_4F1C_A4EC_86D4E390A4F0_.wvu.PrintTitles" hidden="1" oldHidden="1">
    <formula>'tab. 3.a ukazatele PO 2024'!$A:$D,'tab. 3.a ukazatele PO 2024'!$1:$5</formula>
    <oldFormula>'tab. 3.a ukazatele PO 2024'!$A:$D,'tab. 3.a ukazatele PO 2024'!$1:$5</oldFormula>
  </rdn>
  <rdn rId="0" localSheetId="1" customView="1" name="Z_B56BB743_ACD1_4F1C_A4EC_86D4E390A4F0_.wvu.FilterData" hidden="1" oldHidden="1">
    <formula>'tab. 3.a ukazatele PO 2024'!$A$5:$AB$77</formula>
    <oldFormula>'tab. 3.a ukazatele PO 2024'!$A$5:$AB$77</oldFormula>
  </rdn>
  <rcv guid="{B56BB743-ACD1-4F1C-A4EC-86D4E390A4F0}" action="add"/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55" sId="2" numFmtId="4">
    <nc r="F6">
      <v>-755</v>
    </nc>
  </rcc>
  <rcc rId="2256" sId="2">
    <oc r="D6">
      <f>-C6-E6+J6</f>
    </oc>
    <nc r="D6">
      <f>-C6-E6-F6+J6</f>
    </nc>
  </rcc>
  <rcc rId="2257" sId="2">
    <oc r="N1" t="inlineStr">
      <is>
        <t>tab. 3.b</t>
      </is>
    </oc>
    <nc r="N1" t="inlineStr">
      <is>
        <t>tab. 5.b</t>
      </is>
    </nc>
  </rcc>
  <rcc rId="2258" sId="1">
    <oc r="X1" t="inlineStr">
      <is>
        <t>tab. 3.a</t>
      </is>
    </oc>
    <nc r="X1" t="inlineStr">
      <is>
        <t>tab. 5.a</t>
      </is>
    </nc>
  </rcc>
  <rsnm rId="2259" sheetId="1" oldName="[úpr rozpočtu školství R0923 tab 5 ab ukaz PO.xlsx]tab. 3.a ukazatele PO 2024" newName="[úpr rozpočtu školství R0923 tab 5 ab ukaz PO.xlsx]tab. 5.a ukazatele PO 2024"/>
  <rsnm rId="2260" sheetId="2" oldName="[úpr rozpočtu školství R0923 tab 5 ab ukaz PO.xlsx]tab 3.b rekapitulace" newName="[úpr rozpočtu školství R0923 tab 5 ab ukaz PO.xlsx]tab 5.b rekapitulace"/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61" sId="1" numFmtId="4">
    <nc r="K64">
      <v>274.39999999999998</v>
    </nc>
  </rcc>
  <rcv guid="{15764750-8AF9-45DF-9450-B30F8151D6AB}" action="delete"/>
  <rdn rId="0" localSheetId="1" customView="1" name="Z_15764750_8AF9_45DF_9450_B30F8151D6AB_.wvu.PrintArea" hidden="1" oldHidden="1">
    <formula>'tab. 5.a ukazatele PO 2024'!$E$6:$AB$79</formula>
    <oldFormula>'tab. 5.a ukazatele PO 2024'!$E$6:$AB$79</oldFormula>
  </rdn>
  <rdn rId="0" localSheetId="1" customView="1" name="Z_15764750_8AF9_45DF_9450_B30F8151D6AB_.wvu.PrintTitles" hidden="1" oldHidden="1">
    <formula>'tab. 5.a ukazatele PO 2024'!$A:$D,'tab. 5.a ukazatele PO 2024'!$1:$5</formula>
    <oldFormula>'tab. 5.a ukazatele PO 2024'!$A:$D,'tab. 5.a ukazatele PO 2024'!$1:$5</oldFormula>
  </rdn>
  <rdn rId="0" localSheetId="1" customView="1" name="Z_15764750_8AF9_45DF_9450_B30F8151D6AB_.wvu.FilterData" hidden="1" oldHidden="1">
    <formula>'tab. 5.a ukazatele PO 2024'!$A$5:$AB$77</formula>
    <oldFormula>'tab. 5.a ukazatele PO 2024'!$A$5:$AB$77</oldFormula>
  </rdn>
  <rcv guid="{15764750-8AF9-45DF-9450-B30F8151D6AB}" action="add"/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35">
    <dxf>
      <fill>
        <patternFill patternType="solid">
          <bgColor theme="9" tint="0.79998168889431442"/>
        </patternFill>
      </fill>
    </dxf>
  </rfmt>
  <rcv guid="{ECA95C7A-EFD8-4EC4-85A2-34F63C8C25EF}" action="delete"/>
  <rdn rId="0" localSheetId="1" customView="1" name="Z_ECA95C7A_EFD8_4EC4_85A2_34F63C8C25EF_.wvu.PrintArea" hidden="1" oldHidden="1">
    <formula>'tab. 5.a ukazatele PO 2024'!$E$6:$AB$79</formula>
    <oldFormula>'tab. 5.a ukazatele PO 2024'!$E$6:$AB$79</oldFormula>
  </rdn>
  <rdn rId="0" localSheetId="1" customView="1" name="Z_ECA95C7A_EFD8_4EC4_85A2_34F63C8C25EF_.wvu.PrintTitles" hidden="1" oldHidden="1">
    <formula>'tab. 5.a ukazatele PO 2024'!$A:$D,'tab. 5.a ukazatele PO 2024'!$1:$5</formula>
    <oldFormula>'tab. 5.a ukazatele PO 2024'!$A:$D,'tab. 5.a ukazatele PO 2024'!$1:$5</oldFormula>
  </rdn>
  <rdn rId="0" localSheetId="1" customView="1" name="Z_ECA95C7A_EFD8_4EC4_85A2_34F63C8C25EF_.wvu.Cols" hidden="1" oldHidden="1">
    <formula>'tab. 5.a ukazatele PO 2024'!$C:$C</formula>
    <oldFormula>'tab. 5.a ukazatele PO 2024'!$C:$C</oldFormula>
  </rdn>
  <rdn rId="0" localSheetId="1" customView="1" name="Z_ECA95C7A_EFD8_4EC4_85A2_34F63C8C25EF_.wvu.FilterData" hidden="1" oldHidden="1">
    <formula>'tab. 5.a ukazatele PO 2024'!$A$5:$AB$77</formula>
    <oldFormula>'tab. 5.a ukazatele PO 2024'!$A$5:$AB$77</oldFormula>
  </rdn>
  <rcv guid="{ECA95C7A-EFD8-4EC4-85A2-34F63C8C25EF}" action="add"/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CA95C7A-EFD8-4EC4-85A2-34F63C8C25EF}" action="delete"/>
  <rdn rId="0" localSheetId="1" customView="1" name="Z_ECA95C7A_EFD8_4EC4_85A2_34F63C8C25EF_.wvu.PrintArea" hidden="1" oldHidden="1">
    <formula>'tab. 5.a ukazatele PO 2024'!$E$6:$AB$79</formula>
    <oldFormula>'tab. 5.a ukazatele PO 2024'!$E$6:$AB$79</oldFormula>
  </rdn>
  <rdn rId="0" localSheetId="1" customView="1" name="Z_ECA95C7A_EFD8_4EC4_85A2_34F63C8C25EF_.wvu.PrintTitles" hidden="1" oldHidden="1">
    <formula>'tab. 5.a ukazatele PO 2024'!$A:$D,'tab. 5.a ukazatele PO 2024'!$1:$5</formula>
    <oldFormula>'tab. 5.a ukazatele PO 2024'!$A:$D,'tab. 5.a ukazatele PO 2024'!$1:$5</oldFormula>
  </rdn>
  <rdn rId="0" localSheetId="1" customView="1" name="Z_ECA95C7A_EFD8_4EC4_85A2_34F63C8C25EF_.wvu.Cols" hidden="1" oldHidden="1">
    <formula>'tab. 5.a ukazatele PO 2024'!$C:$C</formula>
    <oldFormula>'tab. 5.a ukazatele PO 2024'!$C:$C</oldFormula>
  </rdn>
  <rdn rId="0" localSheetId="1" customView="1" name="Z_ECA95C7A_EFD8_4EC4_85A2_34F63C8C25EF_.wvu.FilterData" hidden="1" oldHidden="1">
    <formula>'tab. 5.a ukazatele PO 2024'!$A$5:$AB$77</formula>
    <oldFormula>'tab. 5.a ukazatele PO 2024'!$A$5:$AB$77</oldFormula>
  </rdn>
  <rcv guid="{ECA95C7A-EFD8-4EC4-85A2-34F63C8C25EF}" action="add"/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73" sId="1" numFmtId="4">
    <nc r="I63">
      <v>7</v>
    </nc>
  </rcc>
  <rcmt sheetId="1" cell="I63" guid="{FA6FEFCF-73DB-4430-A3E8-82CE1CEA12BC}" author="Jarkovský Václav Ing." newLength="49"/>
  <rcv guid="{ECA95C7A-EFD8-4EC4-85A2-34F63C8C25EF}" action="delete"/>
  <rdn rId="0" localSheetId="1" customView="1" name="Z_ECA95C7A_EFD8_4EC4_85A2_34F63C8C25EF_.wvu.PrintArea" hidden="1" oldHidden="1">
    <formula>'tab. 5.a ukazatele PO 2024'!$E$6:$AB$79</formula>
    <oldFormula>'tab. 5.a ukazatele PO 2024'!$E$6:$AB$79</oldFormula>
  </rdn>
  <rdn rId="0" localSheetId="1" customView="1" name="Z_ECA95C7A_EFD8_4EC4_85A2_34F63C8C25EF_.wvu.PrintTitles" hidden="1" oldHidden="1">
    <formula>'tab. 5.a ukazatele PO 2024'!$A:$D,'tab. 5.a ukazatele PO 2024'!$1:$5</formula>
    <oldFormula>'tab. 5.a ukazatele PO 2024'!$A:$D,'tab. 5.a ukazatele PO 2024'!$1:$5</oldFormula>
  </rdn>
  <rdn rId="0" localSheetId="1" customView="1" name="Z_ECA95C7A_EFD8_4EC4_85A2_34F63C8C25EF_.wvu.Cols" hidden="1" oldHidden="1">
    <formula>'tab. 5.a ukazatele PO 2024'!$C:$C</formula>
    <oldFormula>'tab. 5.a ukazatele PO 2024'!$C:$C</oldFormula>
  </rdn>
  <rdn rId="0" localSheetId="1" customView="1" name="Z_ECA95C7A_EFD8_4EC4_85A2_34F63C8C25EF_.wvu.FilterData" hidden="1" oldHidden="1">
    <formula>'tab. 5.a ukazatele PO 2024'!$A$5:$AB$77</formula>
    <oldFormula>'tab. 5.a ukazatele PO 2024'!$A$5:$AB$77</oldFormula>
  </rdn>
  <rcv guid="{ECA95C7A-EFD8-4EC4-85A2-34F63C8C25EF}" action="add"/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5764750-8AF9-45DF-9450-B30F8151D6AB}" action="delete"/>
  <rdn rId="0" localSheetId="1" customView="1" name="Z_15764750_8AF9_45DF_9450_B30F8151D6AB_.wvu.PrintArea" hidden="1" oldHidden="1">
    <formula>'tab. 5.a ukazatele PO 2024'!$E$6:$AB$79</formula>
    <oldFormula>'tab. 5.a ukazatele PO 2024'!$E$6:$AB$79</oldFormula>
  </rdn>
  <rdn rId="0" localSheetId="1" customView="1" name="Z_15764750_8AF9_45DF_9450_B30F8151D6AB_.wvu.PrintTitles" hidden="1" oldHidden="1">
    <formula>'tab. 5.a ukazatele PO 2024'!$A:$D,'tab. 5.a ukazatele PO 2024'!$1:$5</formula>
    <oldFormula>'tab. 5.a ukazatele PO 2024'!$A:$D,'tab. 5.a ukazatele PO 2024'!$1:$5</oldFormula>
  </rdn>
  <rdn rId="0" localSheetId="1" customView="1" name="Z_15764750_8AF9_45DF_9450_B30F8151D6AB_.wvu.FilterData" hidden="1" oldHidden="1">
    <formula>'tab. 5.a ukazatele PO 2024'!$A$5:$AB$77</formula>
    <oldFormula>'tab. 5.a ukazatele PO 2024'!$A$5:$AB$77</oldFormula>
  </rdn>
  <rcv guid="{15764750-8AF9-45DF-9450-B30F8151D6AB}" action="add"/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81" sId="1" numFmtId="4">
    <nc r="P41">
      <v>8.84</v>
    </nc>
  </rcc>
  <rcc rId="2282" sId="1" numFmtId="4">
    <nc r="L41">
      <v>8.84</v>
    </nc>
  </rcc>
  <rcv guid="{BD5456A6-45E9-42B7-B375-15E458E94A45}" action="delete"/>
  <rdn rId="0" localSheetId="1" customView="1" name="Z_BD5456A6_45E9_42B7_B375_15E458E94A45_.wvu.PrintArea" hidden="1" oldHidden="1">
    <formula>'tab. 5.a ukazatele PO 2024'!$E$6:$AB$79</formula>
    <oldFormula>'tab. 5.a ukazatele PO 2024'!$E$6:$AB$79</oldFormula>
  </rdn>
  <rdn rId="0" localSheetId="1" customView="1" name="Z_BD5456A6_45E9_42B7_B375_15E458E94A45_.wvu.PrintTitles" hidden="1" oldHidden="1">
    <formula>'tab. 5.a ukazatele PO 2024'!$A:$D,'tab. 5.a ukazatele PO 2024'!$1:$5</formula>
    <oldFormula>'tab. 5.a ukazatele PO 2024'!$A:$D,'tab. 5.a ukazatele PO 2024'!$1:$5</oldFormula>
  </rdn>
  <rdn rId="0" localSheetId="1" customView="1" name="Z_BD5456A6_45E9_42B7_B375_15E458E94A45_.wvu.FilterData" hidden="1" oldHidden="1">
    <formula>'tab. 5.a ukazatele PO 2024'!$A$5:$AB$77</formula>
    <oldFormula>'tab. 5.a ukazatele PO 2024'!$A$5:$AB$77</oldFormula>
  </rdn>
  <rcv guid="{BD5456A6-45E9-42B7-B375-15E458E94A45}" action="add"/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86" sId="1" numFmtId="4">
    <nc r="K42">
      <v>48.1</v>
    </nc>
  </rcc>
  <rcc rId="2287" sId="1" numFmtId="4">
    <nc r="K43">
      <v>23.4</v>
    </nc>
  </rcc>
  <rcc rId="2288" sId="1" numFmtId="4">
    <nc r="K45">
      <v>45</v>
    </nc>
  </rcc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89" sId="1" numFmtId="4">
    <nc r="K33">
      <v>53.1</v>
    </nc>
  </rcc>
  <rcc rId="2290" sId="1" numFmtId="4">
    <nc r="K34">
      <v>195</v>
    </nc>
  </rcc>
  <rcc rId="2291" sId="1" numFmtId="4">
    <nc r="K55">
      <v>21.5</v>
    </nc>
  </rcc>
  <rcc rId="2292" sId="1" numFmtId="4">
    <nc r="K67">
      <v>59.3</v>
    </nc>
  </rcc>
  <rcv guid="{15764750-8AF9-45DF-9450-B30F8151D6AB}" action="delete"/>
  <rdn rId="0" localSheetId="1" customView="1" name="Z_15764750_8AF9_45DF_9450_B30F8151D6AB_.wvu.PrintArea" hidden="1" oldHidden="1">
    <formula>'tab. 5.a ukazatele PO 2024'!$E$6:$AB$79</formula>
    <oldFormula>'tab. 5.a ukazatele PO 2024'!$E$6:$AB$79</oldFormula>
  </rdn>
  <rdn rId="0" localSheetId="1" customView="1" name="Z_15764750_8AF9_45DF_9450_B30F8151D6AB_.wvu.PrintTitles" hidden="1" oldHidden="1">
    <formula>'tab. 5.a ukazatele PO 2024'!$A:$D,'tab. 5.a ukazatele PO 2024'!$1:$5</formula>
    <oldFormula>'tab. 5.a ukazatele PO 2024'!$A:$D,'tab. 5.a ukazatele PO 2024'!$1:$5</oldFormula>
  </rdn>
  <rdn rId="0" localSheetId="1" customView="1" name="Z_15764750_8AF9_45DF_9450_B30F8151D6AB_.wvu.FilterData" hidden="1" oldHidden="1">
    <formula>'tab. 5.a ukazatele PO 2024'!$A$5:$AB$77</formula>
    <oldFormula>'tab. 5.a ukazatele PO 2024'!$A$5:$AB$77</oldFormula>
  </rdn>
  <rcv guid="{15764750-8AF9-45DF-9450-B30F8151D6AB}" action="add"/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96" sId="1" numFmtId="4">
    <nc r="K11">
      <v>107.7</v>
    </nc>
  </rcc>
  <rcc rId="2297" sId="1" numFmtId="4">
    <nc r="K16">
      <v>78.2</v>
    </nc>
  </rcc>
  <rcc rId="2298" sId="1" numFmtId="4">
    <nc r="K15">
      <v>608.5</v>
    </nc>
  </rcc>
  <rcv guid="{B56BB743-ACD1-4F1C-A4EC-86D4E390A4F0}" action="delete"/>
  <rdn rId="0" localSheetId="1" customView="1" name="Z_B56BB743_ACD1_4F1C_A4EC_86D4E390A4F0_.wvu.PrintArea" hidden="1" oldHidden="1">
    <formula>'tab. 5.a ukazatele PO 2024'!$E$6:$AB$83</formula>
    <oldFormula>'tab. 5.a ukazatele PO 2024'!$E$6:$AB$83</oldFormula>
  </rdn>
  <rdn rId="0" localSheetId="1" customView="1" name="Z_B56BB743_ACD1_4F1C_A4EC_86D4E390A4F0_.wvu.PrintTitles" hidden="1" oldHidden="1">
    <formula>'tab. 5.a ukazatele PO 2024'!$A:$D,'tab. 5.a ukazatele PO 2024'!$1:$5</formula>
    <oldFormula>'tab. 5.a ukazatele PO 2024'!$A:$D,'tab. 5.a ukazatele PO 2024'!$1:$5</oldFormula>
  </rdn>
  <rdn rId="0" localSheetId="1" customView="1" name="Z_B56BB743_ACD1_4F1C_A4EC_86D4E390A4F0_.wvu.FilterData" hidden="1" oldHidden="1">
    <formula>'tab. 5.a ukazatele PO 2024'!$A$5:$AB$77</formula>
    <oldFormula>'tab. 5.a ukazatele PO 2024'!$A$5:$AB$77</oldFormula>
  </rdn>
  <rcv guid="{B56BB743-ACD1-4F1C-A4EC-86D4E390A4F0}" action="add"/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02" sId="1" numFmtId="4">
    <nc r="L26">
      <v>0.5</v>
    </nc>
  </rcc>
  <rcc rId="2303" sId="1" numFmtId="4">
    <nc r="P26">
      <v>0.5</v>
    </nc>
  </rcc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04" sId="1" numFmtId="4">
    <nc r="K18">
      <v>56.4</v>
    </nc>
  </rcc>
  <rcv guid="{B56BB743-ACD1-4F1C-A4EC-86D4E390A4F0}" action="delete"/>
  <rdn rId="0" localSheetId="1" customView="1" name="Z_B56BB743_ACD1_4F1C_A4EC_86D4E390A4F0_.wvu.PrintArea" hidden="1" oldHidden="1">
    <formula>'tab. 5.a ukazatele PO 2024'!$E$6:$AB$83</formula>
    <oldFormula>'tab. 5.a ukazatele PO 2024'!$E$6:$AB$83</oldFormula>
  </rdn>
  <rdn rId="0" localSheetId="1" customView="1" name="Z_B56BB743_ACD1_4F1C_A4EC_86D4E390A4F0_.wvu.PrintTitles" hidden="1" oldHidden="1">
    <formula>'tab. 5.a ukazatele PO 2024'!$A:$D,'tab. 5.a ukazatele PO 2024'!$1:$5</formula>
    <oldFormula>'tab. 5.a ukazatele PO 2024'!$A:$D,'tab. 5.a ukazatele PO 2024'!$1:$5</oldFormula>
  </rdn>
  <rdn rId="0" localSheetId="1" customView="1" name="Z_B56BB743_ACD1_4F1C_A4EC_86D4E390A4F0_.wvu.FilterData" hidden="1" oldHidden="1">
    <formula>'tab. 5.a ukazatele PO 2024'!$A$5:$AB$77</formula>
    <oldFormula>'tab. 5.a ukazatele PO 2024'!$A$5:$AB$77</oldFormula>
  </rdn>
  <rcv guid="{B56BB743-ACD1-4F1C-A4EC-86D4E390A4F0}" action="add"/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23">
    <dxf>
      <fill>
        <patternFill>
          <bgColor rgb="FFFFFF00"/>
        </patternFill>
      </fill>
    </dxf>
  </rfmt>
  <rfmt sheetId="1" sqref="N23">
    <dxf>
      <fill>
        <patternFill>
          <bgColor rgb="FFFFFF00"/>
        </patternFill>
      </fill>
    </dxf>
  </rfmt>
  <rcv guid="{ECA95C7A-EFD8-4EC4-85A2-34F63C8C25EF}" action="delete"/>
  <rdn rId="0" localSheetId="1" customView="1" name="Z_ECA95C7A_EFD8_4EC4_85A2_34F63C8C25EF_.wvu.PrintArea" hidden="1" oldHidden="1">
    <formula>'tab. 5.a ukazatele PO 2024'!$E$6:$AB$79</formula>
    <oldFormula>'tab. 5.a ukazatele PO 2024'!$E$6:$AB$79</oldFormula>
  </rdn>
  <rdn rId="0" localSheetId="1" customView="1" name="Z_ECA95C7A_EFD8_4EC4_85A2_34F63C8C25EF_.wvu.PrintTitles" hidden="1" oldHidden="1">
    <formula>'tab. 5.a ukazatele PO 2024'!$A:$D,'tab. 5.a ukazatele PO 2024'!$1:$5</formula>
    <oldFormula>'tab. 5.a ukazatele PO 2024'!$A:$D,'tab. 5.a ukazatele PO 2024'!$1:$5</oldFormula>
  </rdn>
  <rdn rId="0" localSheetId="1" customView="1" name="Z_ECA95C7A_EFD8_4EC4_85A2_34F63C8C25EF_.wvu.Cols" hidden="1" oldHidden="1">
    <formula>'tab. 5.a ukazatele PO 2024'!$C:$C</formula>
    <oldFormula>'tab. 5.a ukazatele PO 2024'!$C:$C</oldFormula>
  </rdn>
  <rdn rId="0" localSheetId="1" customView="1" name="Z_ECA95C7A_EFD8_4EC4_85A2_34F63C8C25EF_.wvu.FilterData" hidden="1" oldHidden="1">
    <formula>'tab. 5.a ukazatele PO 2024'!$A$5:$AB$77</formula>
    <oldFormula>'tab. 5.a ukazatele PO 2024'!$A$5:$AB$77</oldFormula>
  </rdn>
  <rcv guid="{ECA95C7A-EFD8-4EC4-85A2-34F63C8C25EF}" action="add"/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CA95C7A-EFD8-4EC4-85A2-34F63C8C25EF}" action="delete"/>
  <rdn rId="0" localSheetId="1" customView="1" name="Z_ECA95C7A_EFD8_4EC4_85A2_34F63C8C25EF_.wvu.PrintArea" hidden="1" oldHidden="1">
    <formula>'tab. 5.a ukazatele PO 2024'!$E$6:$AB$79</formula>
    <oldFormula>'tab. 5.a ukazatele PO 2024'!$E$6:$AB$79</oldFormula>
  </rdn>
  <rdn rId="0" localSheetId="1" customView="1" name="Z_ECA95C7A_EFD8_4EC4_85A2_34F63C8C25EF_.wvu.PrintTitles" hidden="1" oldHidden="1">
    <formula>'tab. 5.a ukazatele PO 2024'!$A:$D,'tab. 5.a ukazatele PO 2024'!$1:$5</formula>
    <oldFormula>'tab. 5.a ukazatele PO 2024'!$A:$D,'tab. 5.a ukazatele PO 2024'!$1:$5</oldFormula>
  </rdn>
  <rdn rId="0" localSheetId="1" customView="1" name="Z_ECA95C7A_EFD8_4EC4_85A2_34F63C8C25EF_.wvu.Cols" hidden="1" oldHidden="1">
    <formula>'tab. 5.a ukazatele PO 2024'!$C:$C</formula>
    <oldFormula>'tab. 5.a ukazatele PO 2024'!$C:$C</oldFormula>
  </rdn>
  <rdn rId="0" localSheetId="1" customView="1" name="Z_ECA95C7A_EFD8_4EC4_85A2_34F63C8C25EF_.wvu.FilterData" hidden="1" oldHidden="1">
    <formula>'tab. 5.a ukazatele PO 2024'!$A$5:$AB$77</formula>
    <oldFormula>'tab. 5.a ukazatele PO 2024'!$A$5:$AB$77</oldFormula>
  </rdn>
  <rcv guid="{ECA95C7A-EFD8-4EC4-85A2-34F63C8C25EF}" action="add"/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CA95C7A-EFD8-4EC4-85A2-34F63C8C25EF}" action="delete"/>
  <rdn rId="0" localSheetId="1" customView="1" name="Z_ECA95C7A_EFD8_4EC4_85A2_34F63C8C25EF_.wvu.PrintArea" hidden="1" oldHidden="1">
    <formula>'tab. 5.a ukazatele PO 2024'!$E$6:$AB$79</formula>
    <oldFormula>'tab. 5.a ukazatele PO 2024'!$E$6:$AB$79</oldFormula>
  </rdn>
  <rdn rId="0" localSheetId="1" customView="1" name="Z_ECA95C7A_EFD8_4EC4_85A2_34F63C8C25EF_.wvu.PrintTitles" hidden="1" oldHidden="1">
    <formula>'tab. 5.a ukazatele PO 2024'!$A:$D,'tab. 5.a ukazatele PO 2024'!$1:$5</formula>
    <oldFormula>'tab. 5.a ukazatele PO 2024'!$A:$D,'tab. 5.a ukazatele PO 2024'!$1:$5</oldFormula>
  </rdn>
  <rdn rId="0" localSheetId="1" customView="1" name="Z_ECA95C7A_EFD8_4EC4_85A2_34F63C8C25EF_.wvu.Cols" hidden="1" oldHidden="1">
    <formula>'tab. 5.a ukazatele PO 2024'!$C:$C</formula>
    <oldFormula>'tab. 5.a ukazatele PO 2024'!$C:$C</oldFormula>
  </rdn>
  <rdn rId="0" localSheetId="1" customView="1" name="Z_ECA95C7A_EFD8_4EC4_85A2_34F63C8C25EF_.wvu.FilterData" hidden="1" oldHidden="1">
    <formula>'tab. 5.a ukazatele PO 2024'!$A$5:$AB$77</formula>
    <oldFormula>'tab. 5.a ukazatele PO 2024'!$A$5:$AB$77</oldFormula>
  </rdn>
  <rcv guid="{ECA95C7A-EFD8-4EC4-85A2-34F63C8C25EF}" action="add"/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0" sId="1" numFmtId="4">
    <oc r="K11">
      <v>107.7</v>
    </oc>
    <nc r="K11">
      <v>170.7</v>
    </nc>
  </rcc>
  <rcv guid="{B56BB743-ACD1-4F1C-A4EC-86D4E390A4F0}" action="delete"/>
  <rdn rId="0" localSheetId="1" customView="1" name="Z_B56BB743_ACD1_4F1C_A4EC_86D4E390A4F0_.wvu.PrintArea" hidden="1" oldHidden="1">
    <formula>'tab. 5.a ukazatele PO 2024'!$E$6:$AB$83</formula>
    <oldFormula>'tab. 5.a ukazatele PO 2024'!$E$6:$AB$83</oldFormula>
  </rdn>
  <rdn rId="0" localSheetId="1" customView="1" name="Z_B56BB743_ACD1_4F1C_A4EC_86D4E390A4F0_.wvu.PrintTitles" hidden="1" oldHidden="1">
    <formula>'tab. 5.a ukazatele PO 2024'!$A:$D,'tab. 5.a ukazatele PO 2024'!$1:$5</formula>
    <oldFormula>'tab. 5.a ukazatele PO 2024'!$A:$D,'tab. 5.a ukazatele PO 2024'!$1:$5</oldFormula>
  </rdn>
  <rdn rId="0" localSheetId="1" customView="1" name="Z_B56BB743_ACD1_4F1C_A4EC_86D4E390A4F0_.wvu.FilterData" hidden="1" oldHidden="1">
    <formula>'tab. 5.a ukazatele PO 2024'!$A$5:$AB$77</formula>
    <oldFormula>'tab. 5.a ukazatele PO 2024'!$A$5:$AB$77</oldFormula>
  </rdn>
  <rcv guid="{B56BB743-ACD1-4F1C-A4EC-86D4E390A4F0}" action="add"/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4" sId="2" numFmtId="4">
    <oc r="F6">
      <v>-755</v>
    </oc>
    <nc r="F6">
      <v>-300</v>
    </nc>
  </rcc>
  <rcc rId="2325" sId="2">
    <oc r="D6">
      <f>-C6-E6-F6+J6</f>
    </oc>
    <nc r="D6">
      <f>-C6-E6-F6+J6-9000</f>
    </nc>
  </rcc>
  <rrc rId="2326" sId="2" ref="A17:XFD17" action="insertRow"/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7" sId="2">
    <nc r="D17" t="inlineStr">
      <is>
        <t>zapojení daru SÚS</t>
      </is>
    </nc>
  </rcc>
  <rfmt sheetId="2" sqref="D17">
    <dxf>
      <alignment horizontal="right"/>
    </dxf>
  </rfmt>
  <rcc rId="2328" sId="2" numFmtId="4">
    <nc r="E17">
      <v>9000</v>
    </nc>
  </rcc>
  <rfmt sheetId="2" sqref="D17:E17">
    <dxf>
      <fill>
        <patternFill patternType="solid">
          <bgColor rgb="FFFFFF00"/>
        </patternFill>
      </fill>
    </dxf>
  </rfmt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9" sId="1" numFmtId="4">
    <nc r="I23">
      <v>-800</v>
    </nc>
  </rcc>
  <rcc rId="2330" sId="1" numFmtId="4">
    <nc r="N23">
      <v>800</v>
    </nc>
  </rcc>
  <rfmt sheetId="1" sqref="N23">
    <dxf>
      <fill>
        <patternFill>
          <bgColor rgb="FFFFFFCC"/>
        </patternFill>
      </fill>
    </dxf>
  </rfmt>
  <rcmt sheetId="1" cell="N23" guid="{CF45347F-56A9-4BBF-BAB2-7DE87F86342C}" author="Jarkovský Václav Ing." newLength="85"/>
  <rcv guid="{ECA95C7A-EFD8-4EC4-85A2-34F63C8C25EF}" action="delete"/>
  <rdn rId="0" localSheetId="1" customView="1" name="Z_ECA95C7A_EFD8_4EC4_85A2_34F63C8C25EF_.wvu.PrintArea" hidden="1" oldHidden="1">
    <formula>'tab. 5.a ukazatele PO 2024'!$E$6:$AB$79</formula>
    <oldFormula>'tab. 5.a ukazatele PO 2024'!$E$6:$AB$79</oldFormula>
  </rdn>
  <rdn rId="0" localSheetId="1" customView="1" name="Z_ECA95C7A_EFD8_4EC4_85A2_34F63C8C25EF_.wvu.PrintTitles" hidden="1" oldHidden="1">
    <formula>'tab. 5.a ukazatele PO 2024'!$A:$D,'tab. 5.a ukazatele PO 2024'!$1:$5</formula>
    <oldFormula>'tab. 5.a ukazatele PO 2024'!$A:$D,'tab. 5.a ukazatele PO 2024'!$1:$5</oldFormula>
  </rdn>
  <rdn rId="0" localSheetId="1" customView="1" name="Z_ECA95C7A_EFD8_4EC4_85A2_34F63C8C25EF_.wvu.Cols" hidden="1" oldHidden="1">
    <formula>'tab. 5.a ukazatele PO 2024'!$C:$C</formula>
    <oldFormula>'tab. 5.a ukazatele PO 2024'!$C:$C</oldFormula>
  </rdn>
  <rdn rId="0" localSheetId="1" customView="1" name="Z_ECA95C7A_EFD8_4EC4_85A2_34F63C8C25EF_.wvu.FilterData" hidden="1" oldHidden="1">
    <formula>'tab. 5.a ukazatele PO 2024'!$A$5:$AB$77</formula>
    <oldFormula>'tab. 5.a ukazatele PO 2024'!$A$5:$AB$77</oldFormula>
  </rdn>
  <rcv guid="{ECA95C7A-EFD8-4EC4-85A2-34F63C8C25EF}" action="add"/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5" sId="1" numFmtId="4">
    <nc r="K44">
      <v>-41.9</v>
    </nc>
  </rcc>
  <rcv guid="{ECA95C7A-EFD8-4EC4-85A2-34F63C8C25EF}" action="delete"/>
  <rdn rId="0" localSheetId="1" customView="1" name="Z_ECA95C7A_EFD8_4EC4_85A2_34F63C8C25EF_.wvu.PrintArea" hidden="1" oldHidden="1">
    <formula>'tab. 5.a ukazatele PO 2024'!$E$6:$AB$79</formula>
    <oldFormula>'tab. 5.a ukazatele PO 2024'!$E$6:$AB$79</oldFormula>
  </rdn>
  <rdn rId="0" localSheetId="1" customView="1" name="Z_ECA95C7A_EFD8_4EC4_85A2_34F63C8C25EF_.wvu.PrintTitles" hidden="1" oldHidden="1">
    <formula>'tab. 5.a ukazatele PO 2024'!$A:$D,'tab. 5.a ukazatele PO 2024'!$1:$5</formula>
    <oldFormula>'tab. 5.a ukazatele PO 2024'!$A:$D,'tab. 5.a ukazatele PO 2024'!$1:$5</oldFormula>
  </rdn>
  <rdn rId="0" localSheetId="1" customView="1" name="Z_ECA95C7A_EFD8_4EC4_85A2_34F63C8C25EF_.wvu.Cols" hidden="1" oldHidden="1">
    <formula>'tab. 5.a ukazatele PO 2024'!$C:$C</formula>
    <oldFormula>'tab. 5.a ukazatele PO 2024'!$C:$C</oldFormula>
  </rdn>
  <rdn rId="0" localSheetId="1" customView="1" name="Z_ECA95C7A_EFD8_4EC4_85A2_34F63C8C25EF_.wvu.FilterData" hidden="1" oldHidden="1">
    <formula>'tab. 5.a ukazatele PO 2024'!$A$5:$AB$77</formula>
    <oldFormula>'tab. 5.a ukazatele PO 2024'!$A$5:$AB$77</oldFormula>
  </rdn>
  <rcv guid="{ECA95C7A-EFD8-4EC4-85A2-34F63C8C25EF}" action="add"/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40" sId="2">
    <oc r="D6">
      <f>-C6-E6-F6+J6-9000</f>
    </oc>
    <nc r="D6">
      <f>-C6-E6-F6+J6+9000</f>
    </nc>
  </rcc>
  <rcv guid="{ECA95C7A-EFD8-4EC4-85A2-34F63C8C25EF}" action="delete"/>
  <rdn rId="0" localSheetId="1" customView="1" name="Z_ECA95C7A_EFD8_4EC4_85A2_34F63C8C25EF_.wvu.PrintArea" hidden="1" oldHidden="1">
    <formula>'tab. 5.a ukazatele PO 2024'!$E$6:$AB$79</formula>
    <oldFormula>'tab. 5.a ukazatele PO 2024'!$E$6:$AB$79</oldFormula>
  </rdn>
  <rdn rId="0" localSheetId="1" customView="1" name="Z_ECA95C7A_EFD8_4EC4_85A2_34F63C8C25EF_.wvu.PrintTitles" hidden="1" oldHidden="1">
    <formula>'tab. 5.a ukazatele PO 2024'!$A:$D,'tab. 5.a ukazatele PO 2024'!$1:$5</formula>
    <oldFormula>'tab. 5.a ukazatele PO 2024'!$A:$D,'tab. 5.a ukazatele PO 2024'!$1:$5</oldFormula>
  </rdn>
  <rdn rId="0" localSheetId="1" customView="1" name="Z_ECA95C7A_EFD8_4EC4_85A2_34F63C8C25EF_.wvu.Cols" hidden="1" oldHidden="1">
    <formula>'tab. 5.a ukazatele PO 2024'!$C:$C</formula>
    <oldFormula>'tab. 5.a ukazatele PO 2024'!$C:$C</oldFormula>
  </rdn>
  <rdn rId="0" localSheetId="1" customView="1" name="Z_ECA95C7A_EFD8_4EC4_85A2_34F63C8C25EF_.wvu.FilterData" hidden="1" oldHidden="1">
    <formula>'tab. 5.a ukazatele PO 2024'!$A$5:$AB$77</formula>
    <oldFormula>'tab. 5.a ukazatele PO 2024'!$A$5:$AB$77</oldFormula>
  </rdn>
  <rcv guid="{ECA95C7A-EFD8-4EC4-85A2-34F63C8C25EF}" action="add"/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45" sId="2">
    <oc r="D6">
      <f>-C6-E6-F6+J6+9000</f>
    </oc>
    <nc r="D6">
      <f>-C6-E6-F6+J6</f>
    </nc>
  </rcc>
  <rcc rId="2346" sId="1" numFmtId="4">
    <oc r="I35">
      <v>755</v>
    </oc>
    <nc r="I35">
      <v>775</v>
    </nc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47" sId="2">
    <oc r="D6">
      <f>-C6-E6-F6+J6</f>
    </oc>
    <nc r="D6">
      <f>-C6-E6-F6+J6+9000</f>
    </nc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N11:N13">
    <dxf>
      <fill>
        <patternFill>
          <bgColor theme="9" tint="0.79998168889431442"/>
        </patternFill>
      </fill>
    </dxf>
  </rfmt>
  <rfmt sheetId="1" sqref="N43">
    <dxf>
      <fill>
        <patternFill>
          <bgColor theme="9" tint="0.79998168889431442"/>
        </patternFill>
      </fill>
    </dxf>
  </rfmt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48" sId="1" numFmtId="4">
    <nc r="N43">
      <v>1400</v>
    </nc>
  </rcc>
  <rcc rId="2349" sId="1" numFmtId="4">
    <nc r="N11">
      <v>1800</v>
    </nc>
  </rcc>
  <rcc rId="2350" sId="1" numFmtId="4">
    <nc r="N12">
      <v>1853</v>
    </nc>
  </rcc>
  <rcc rId="2351" sId="1" numFmtId="4">
    <nc r="N13">
      <v>1185</v>
    </nc>
  </rcc>
  <rcc rId="2352" sId="1">
    <nc r="H81" t="inlineStr">
      <is>
        <t>celkem z prostředků daru SÚS</t>
      </is>
    </nc>
  </rcc>
  <rfmt sheetId="1" sqref="H81">
    <dxf>
      <alignment horizontal="right"/>
    </dxf>
  </rfmt>
  <rcc rId="2353" sId="1">
    <nc r="I81">
      <f>I35</f>
    </nc>
  </rcc>
  <rcc rId="2354" sId="1" odxf="1" dxf="1">
    <nc r="N81">
      <f>N11+N12+N13+N14+N16+N43</f>
    </nc>
    <odxf>
      <numFmt numFmtId="0" formatCode="General"/>
    </odxf>
    <ndxf>
      <numFmt numFmtId="166" formatCode="#,##0.000"/>
    </ndxf>
  </rcc>
  <rfmt sheetId="1" sqref="I81 N81">
    <dxf>
      <fill>
        <patternFill patternType="solid">
          <bgColor theme="9" tint="0.79998168889431442"/>
        </patternFill>
      </fill>
    </dxf>
  </rfmt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55" sId="1" numFmtId="4">
    <nc r="I16">
      <v>-1000</v>
    </nc>
  </rcc>
  <rcc rId="2356" sId="1" numFmtId="4">
    <nc r="N16">
      <v>1000</v>
    </nc>
  </rcc>
  <rcv guid="{ECA95C7A-EFD8-4EC4-85A2-34F63C8C25EF}" action="delete"/>
  <rdn rId="0" localSheetId="1" customView="1" name="Z_ECA95C7A_EFD8_4EC4_85A2_34F63C8C25EF_.wvu.PrintArea" hidden="1" oldHidden="1">
    <formula>'tab. 5.a ukazatele PO 2024'!$E$6:$AB$79</formula>
    <oldFormula>'tab. 5.a ukazatele PO 2024'!$E$6:$AB$79</oldFormula>
  </rdn>
  <rdn rId="0" localSheetId="1" customView="1" name="Z_ECA95C7A_EFD8_4EC4_85A2_34F63C8C25EF_.wvu.PrintTitles" hidden="1" oldHidden="1">
    <formula>'tab. 5.a ukazatele PO 2024'!$A:$D,'tab. 5.a ukazatele PO 2024'!$1:$5</formula>
    <oldFormula>'tab. 5.a ukazatele PO 2024'!$A:$D,'tab. 5.a ukazatele PO 2024'!$1:$5</oldFormula>
  </rdn>
  <rdn rId="0" localSheetId="1" customView="1" name="Z_ECA95C7A_EFD8_4EC4_85A2_34F63C8C25EF_.wvu.Cols" hidden="1" oldHidden="1">
    <formula>'tab. 5.a ukazatele PO 2024'!$C:$C</formula>
    <oldFormula>'tab. 5.a ukazatele PO 2024'!$C:$C</oldFormula>
  </rdn>
  <rdn rId="0" localSheetId="1" customView="1" name="Z_ECA95C7A_EFD8_4EC4_85A2_34F63C8C25EF_.wvu.FilterData" hidden="1" oldHidden="1">
    <formula>'tab. 5.a ukazatele PO 2024'!$A$5:$AB$77</formula>
    <oldFormula>'tab. 5.a ukazatele PO 2024'!$A$5:$AB$77</oldFormula>
  </rdn>
  <rcv guid="{ECA95C7A-EFD8-4EC4-85A2-34F63C8C25EF}" action="add"/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61" sId="1" numFmtId="4">
    <oc r="I16">
      <v>-1000</v>
    </oc>
    <nc r="I16">
      <f xml:space="preserve"> 2090-N16</f>
    </nc>
  </rcc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62" sId="1">
    <oc r="I16">
      <f xml:space="preserve"> 2090-N16</f>
    </oc>
    <nc r="I16">
      <f>- 2090+N16</f>
    </nc>
  </rcc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63" sId="1" numFmtId="4">
    <oc r="N16">
      <v>1000</v>
    </oc>
    <nc r="N16">
      <v>1400</v>
    </nc>
  </rcc>
  <rfmt sheetId="1" sqref="N16" start="0" length="2147483647">
    <dxf>
      <font>
        <color rgb="FFFF0000"/>
      </font>
    </dxf>
  </rfmt>
  <rcv guid="{ECA95C7A-EFD8-4EC4-85A2-34F63C8C25EF}" action="delete"/>
  <rdn rId="0" localSheetId="1" customView="1" name="Z_ECA95C7A_EFD8_4EC4_85A2_34F63C8C25EF_.wvu.PrintArea" hidden="1" oldHidden="1">
    <formula>'tab. 5.a ukazatele PO 2024'!$E$6:$AB$79</formula>
    <oldFormula>'tab. 5.a ukazatele PO 2024'!$E$6:$AB$79</oldFormula>
  </rdn>
  <rdn rId="0" localSheetId="1" customView="1" name="Z_ECA95C7A_EFD8_4EC4_85A2_34F63C8C25EF_.wvu.PrintTitles" hidden="1" oldHidden="1">
    <formula>'tab. 5.a ukazatele PO 2024'!$A:$D,'tab. 5.a ukazatele PO 2024'!$1:$5</formula>
    <oldFormula>'tab. 5.a ukazatele PO 2024'!$A:$D,'tab. 5.a ukazatele PO 2024'!$1:$5</oldFormula>
  </rdn>
  <rdn rId="0" localSheetId="1" customView="1" name="Z_ECA95C7A_EFD8_4EC4_85A2_34F63C8C25EF_.wvu.Cols" hidden="1" oldHidden="1">
    <formula>'tab. 5.a ukazatele PO 2024'!$C:$C</formula>
    <oldFormula>'tab. 5.a ukazatele PO 2024'!$C:$C</oldFormula>
  </rdn>
  <rdn rId="0" localSheetId="1" customView="1" name="Z_ECA95C7A_EFD8_4EC4_85A2_34F63C8C25EF_.wvu.FilterData" hidden="1" oldHidden="1">
    <formula>'tab. 5.a ukazatele PO 2024'!$A$5:$AB$77</formula>
    <oldFormula>'tab. 5.a ukazatele PO 2024'!$A$5:$AB$77</oldFormula>
  </rdn>
  <rcv guid="{ECA95C7A-EFD8-4EC4-85A2-34F63C8C25EF}" action="add"/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68" sId="1" numFmtId="4">
    <oc r="N11">
      <v>1800</v>
    </oc>
    <nc r="N11">
      <v>1500</v>
    </nc>
  </rcc>
  <rcc rId="2369" sId="1" numFmtId="4">
    <oc r="N12">
      <v>1853</v>
    </oc>
    <nc r="N12">
      <v>1103</v>
    </nc>
  </rcc>
  <rcc rId="2370" sId="1" numFmtId="4">
    <nc r="N14">
      <v>1633</v>
    </nc>
  </rcc>
  <rcc rId="2371" sId="1" numFmtId="4">
    <oc r="I35">
      <v>775</v>
    </oc>
    <nc r="I35">
      <v>755</v>
    </nc>
  </rcc>
  <rcc rId="2372" sId="1" numFmtId="4">
    <oc r="I16">
      <f>- 2090+N16</f>
    </oc>
    <nc r="I16">
      <v>-666</v>
    </nc>
  </rcc>
  <rcc rId="2373" sId="1">
    <oc r="N16">
      <v>1400</v>
    </oc>
    <nc r="N16">
      <f>2090</f>
    </nc>
  </rcc>
  <rcc rId="2374" sId="1">
    <oc r="N81">
      <f>N11+N12+N13+N14+N16+N43</f>
    </oc>
    <nc r="N81">
      <f>N11+N12+N13+N14+N16+N43+I16</f>
    </nc>
  </rcc>
  <rcv guid="{ECA95C7A-EFD8-4EC4-85A2-34F63C8C25EF}" action="delete"/>
  <rdn rId="0" localSheetId="1" customView="1" name="Z_ECA95C7A_EFD8_4EC4_85A2_34F63C8C25EF_.wvu.PrintArea" hidden="1" oldHidden="1">
    <formula>'tab. 5.a ukazatele PO 2024'!$E$6:$AB$79</formula>
    <oldFormula>'tab. 5.a ukazatele PO 2024'!$E$6:$AB$79</oldFormula>
  </rdn>
  <rdn rId="0" localSheetId="1" customView="1" name="Z_ECA95C7A_EFD8_4EC4_85A2_34F63C8C25EF_.wvu.PrintTitles" hidden="1" oldHidden="1">
    <formula>'tab. 5.a ukazatele PO 2024'!$A:$D,'tab. 5.a ukazatele PO 2024'!$1:$5</formula>
    <oldFormula>'tab. 5.a ukazatele PO 2024'!$A:$D,'tab. 5.a ukazatele PO 2024'!$1:$5</oldFormula>
  </rdn>
  <rdn rId="0" localSheetId="1" customView="1" name="Z_ECA95C7A_EFD8_4EC4_85A2_34F63C8C25EF_.wvu.Cols" hidden="1" oldHidden="1">
    <formula>'tab. 5.a ukazatele PO 2024'!$C:$C</formula>
    <oldFormula>'tab. 5.a ukazatele PO 2024'!$C:$C</oldFormula>
  </rdn>
  <rdn rId="0" localSheetId="1" customView="1" name="Z_ECA95C7A_EFD8_4EC4_85A2_34F63C8C25EF_.wvu.FilterData" hidden="1" oldHidden="1">
    <formula>'tab. 5.a ukazatele PO 2024'!$A$5:$AB$77</formula>
    <oldFormula>'tab. 5.a ukazatele PO 2024'!$A$5:$AB$77</oldFormula>
  </rdn>
  <rcv guid="{ECA95C7A-EFD8-4EC4-85A2-34F63C8C25EF}" action="add"/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mt sheetId="1" cell="I16" guid="{C705CAEB-1982-4AC1-AE79-4517B48EE535}" author="Jarkovský Václav Ing." newLength="42"/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5764750-8AF9-45DF-9450-B30F8151D6AB}" action="delete"/>
  <rdn rId="0" localSheetId="1" customView="1" name="Z_15764750_8AF9_45DF_9450_B30F8151D6AB_.wvu.PrintArea" hidden="1" oldHidden="1">
    <formula>'tab. 5.a ukazatele PO 2024'!$E$6:$AB$79</formula>
    <oldFormula>'tab. 5.a ukazatele PO 2024'!$E$6:$AB$79</oldFormula>
  </rdn>
  <rdn rId="0" localSheetId="1" customView="1" name="Z_15764750_8AF9_45DF_9450_B30F8151D6AB_.wvu.PrintTitles" hidden="1" oldHidden="1">
    <formula>'tab. 5.a ukazatele PO 2024'!$A:$D,'tab. 5.a ukazatele PO 2024'!$1:$5</formula>
    <oldFormula>'tab. 5.a ukazatele PO 2024'!$A:$D,'tab. 5.a ukazatele PO 2024'!$1:$5</oldFormula>
  </rdn>
  <rdn rId="0" localSheetId="1" customView="1" name="Z_15764750_8AF9_45DF_9450_B30F8151D6AB_.wvu.FilterData" hidden="1" oldHidden="1">
    <formula>'tab. 5.a ukazatele PO 2024'!$A$5:$AB$77</formula>
    <oldFormula>'tab. 5.a ukazatele PO 2024'!$A$5:$AB$77</oldFormula>
  </rdn>
  <rcv guid="{15764750-8AF9-45DF-9450-B30F8151D6AB}" action="add"/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82" sId="1" numFmtId="4">
    <oc r="E35">
      <v>8618.31</v>
    </oc>
    <nc r="E35">
      <f>8618.31+20.57</f>
    </nc>
  </rcc>
  <rcc rId="2383" sId="1" numFmtId="4">
    <oc r="E8">
      <v>8009.6399999999994</v>
    </oc>
    <nc r="E8">
      <f>8009.64+20.57</f>
    </nc>
  </rcc>
  <rcmt sheetId="1" cell="E8" guid="{BB970758-A3BF-4ECB-80E2-2590DB870ED8}" author="Kopřivová Alena" newLength="35"/>
  <rcmt sheetId="1" cell="E35" guid="{3655E5E6-C8AE-4B65-9291-A9B787795BA4}" author="Kopřivová Alena" newLength="35"/>
  <rcv guid="{15764750-8AF9-45DF-9450-B30F8151D6AB}" action="delete"/>
  <rdn rId="0" localSheetId="1" customView="1" name="Z_15764750_8AF9_45DF_9450_B30F8151D6AB_.wvu.PrintArea" hidden="1" oldHidden="1">
    <formula>'tab. 5.a ukazatele PO 2024'!$E$6:$AB$79</formula>
    <oldFormula>'tab. 5.a ukazatele PO 2024'!$E$6:$AB$79</oldFormula>
  </rdn>
  <rdn rId="0" localSheetId="1" customView="1" name="Z_15764750_8AF9_45DF_9450_B30F8151D6AB_.wvu.PrintTitles" hidden="1" oldHidden="1">
    <formula>'tab. 5.a ukazatele PO 2024'!$A:$D,'tab. 5.a ukazatele PO 2024'!$1:$5</formula>
    <oldFormula>'tab. 5.a ukazatele PO 2024'!$A:$D,'tab. 5.a ukazatele PO 2024'!$1:$5</oldFormula>
  </rdn>
  <rdn rId="0" localSheetId="1" customView="1" name="Z_15764750_8AF9_45DF_9450_B30F8151D6AB_.wvu.FilterData" hidden="1" oldHidden="1">
    <formula>'tab. 5.a ukazatele PO 2024'!$A$5:$AB$77</formula>
    <oldFormula>'tab. 5.a ukazatele PO 2024'!$A$5:$AB$77</oldFormula>
  </rdn>
  <rcv guid="{15764750-8AF9-45DF-9450-B30F8151D6AB}" action="add"/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87" sId="1" numFmtId="4">
    <nc r="I15">
      <v>76.8</v>
    </nc>
  </rcc>
  <rcc rId="2388" sId="1" numFmtId="4">
    <nc r="N15">
      <v>-76.8</v>
    </nc>
  </rcc>
  <rcmt sheetId="1" cell="I15" guid="{00000000-0000-0000-0000-000000000000}" action="delete" author="Steklíková Dagmar"/>
  <rcmt sheetId="1" cell="I15" guid="{1ED96781-90D9-44B6-8FF3-BAD158107DB7}" author="Steklíková Dagmar" newLength="60"/>
  <rcmt sheetId="1" cell="N15" guid="{3809C950-16CA-4CB0-AC0F-5A8E209C4791}" author="Steklíková Dagmar" newLength="62"/>
  <rcv guid="{B56BB743-ACD1-4F1C-A4EC-86D4E390A4F0}" action="delete"/>
  <rdn rId="0" localSheetId="1" customView="1" name="Z_B56BB743_ACD1_4F1C_A4EC_86D4E390A4F0_.wvu.PrintArea" hidden="1" oldHidden="1">
    <formula>'tab. 5.a ukazatele PO 2024'!$E$6:$AB$83</formula>
    <oldFormula>'tab. 5.a ukazatele PO 2024'!$E$6:$AB$83</oldFormula>
  </rdn>
  <rdn rId="0" localSheetId="1" customView="1" name="Z_B56BB743_ACD1_4F1C_A4EC_86D4E390A4F0_.wvu.PrintTitles" hidden="1" oldHidden="1">
    <formula>'tab. 5.a ukazatele PO 2024'!$A:$D,'tab. 5.a ukazatele PO 2024'!$1:$5</formula>
    <oldFormula>'tab. 5.a ukazatele PO 2024'!$A:$D,'tab. 5.a ukazatele PO 2024'!$1:$5</oldFormula>
  </rdn>
  <rdn rId="0" localSheetId="1" customView="1" name="Z_B56BB743_ACD1_4F1C_A4EC_86D4E390A4F0_.wvu.FilterData" hidden="1" oldHidden="1">
    <formula>'tab. 5.a ukazatele PO 2024'!$A$5:$AB$77</formula>
    <oldFormula>'tab. 5.a ukazatele PO 2024'!$A$5:$AB$77</oldFormula>
  </rdn>
  <rcv guid="{B56BB743-ACD1-4F1C-A4EC-86D4E390A4F0}" action="add"/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92" sId="1" numFmtId="4">
    <nc r="L32">
      <v>45.4</v>
    </nc>
  </rcc>
  <rcc rId="2393" sId="1" numFmtId="4">
    <nc r="P32">
      <v>45.4</v>
    </nc>
  </rcc>
  <rcv guid="{15764750-8AF9-45DF-9450-B30F8151D6AB}" action="delete"/>
  <rdn rId="0" localSheetId="1" customView="1" name="Z_15764750_8AF9_45DF_9450_B30F8151D6AB_.wvu.PrintArea" hidden="1" oldHidden="1">
    <formula>'tab. 5.a ukazatele PO 2024'!$E$6:$AB$79</formula>
    <oldFormula>'tab. 5.a ukazatele PO 2024'!$E$6:$AB$79</oldFormula>
  </rdn>
  <rdn rId="0" localSheetId="1" customView="1" name="Z_15764750_8AF9_45DF_9450_B30F8151D6AB_.wvu.PrintTitles" hidden="1" oldHidden="1">
    <formula>'tab. 5.a ukazatele PO 2024'!$A:$D,'tab. 5.a ukazatele PO 2024'!$1:$5</formula>
    <oldFormula>'tab. 5.a ukazatele PO 2024'!$A:$D,'tab. 5.a ukazatele PO 2024'!$1:$5</oldFormula>
  </rdn>
  <rdn rId="0" localSheetId="1" customView="1" name="Z_15764750_8AF9_45DF_9450_B30F8151D6AB_.wvu.FilterData" hidden="1" oldHidden="1">
    <formula>'tab. 5.a ukazatele PO 2024'!$A$5:$AB$77</formula>
    <oldFormula>'tab. 5.a ukazatele PO 2024'!$A$5:$AB$77</oldFormula>
  </rdn>
  <rcv guid="{15764750-8AF9-45DF-9450-B30F8151D6AB}" action="add"/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5764750-8AF9-45DF-9450-B30F8151D6AB}" action="delete"/>
  <rdn rId="0" localSheetId="1" customView="1" name="Z_15764750_8AF9_45DF_9450_B30F8151D6AB_.wvu.PrintArea" hidden="1" oldHidden="1">
    <formula>'tab. 5.a ukazatele PO 2024'!$E$6:$AB$79</formula>
    <oldFormula>'tab. 5.a ukazatele PO 2024'!$E$6:$AB$79</oldFormula>
  </rdn>
  <rdn rId="0" localSheetId="1" customView="1" name="Z_15764750_8AF9_45DF_9450_B30F8151D6AB_.wvu.PrintTitles" hidden="1" oldHidden="1">
    <formula>'tab. 5.a ukazatele PO 2024'!$A:$D,'tab. 5.a ukazatele PO 2024'!$1:$5</formula>
    <oldFormula>'tab. 5.a ukazatele PO 2024'!$A:$D,'tab. 5.a ukazatele PO 2024'!$1:$5</oldFormula>
  </rdn>
  <rdn rId="0" localSheetId="1" customView="1" name="Z_15764750_8AF9_45DF_9450_B30F8151D6AB_.wvu.FilterData" hidden="1" oldHidden="1">
    <formula>'tab. 5.a ukazatele PO 2024'!$A$5:$AB$77</formula>
    <oldFormula>'tab. 5.a ukazatele PO 2024'!$A$5:$AB$77</oldFormula>
  </rdn>
  <rcv guid="{15764750-8AF9-45DF-9450-B30F8151D6AB}" action="add"/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00" sId="1" numFmtId="4">
    <oc r="N12">
      <v>1103</v>
    </oc>
    <nc r="N12">
      <v>1223</v>
    </nc>
  </rcc>
  <rcc rId="2401" sId="1" numFmtId="4">
    <oc r="N14">
      <v>1633</v>
    </oc>
    <nc r="N14">
      <v>1513</v>
    </nc>
  </rcc>
  <rfmt sheetId="1" sqref="N14" start="0" length="2147483647">
    <dxf>
      <font>
        <color theme="1"/>
      </font>
    </dxf>
  </rfmt>
  <rcv guid="{ECA95C7A-EFD8-4EC4-85A2-34F63C8C25EF}" action="delete"/>
  <rdn rId="0" localSheetId="1" customView="1" name="Z_ECA95C7A_EFD8_4EC4_85A2_34F63C8C25EF_.wvu.PrintArea" hidden="1" oldHidden="1">
    <formula>'tab. 5.a ukazatele PO 2024'!$E$6:$AB$79</formula>
    <oldFormula>'tab. 5.a ukazatele PO 2024'!$E$6:$AB$79</oldFormula>
  </rdn>
  <rdn rId="0" localSheetId="1" customView="1" name="Z_ECA95C7A_EFD8_4EC4_85A2_34F63C8C25EF_.wvu.PrintTitles" hidden="1" oldHidden="1">
    <formula>'tab. 5.a ukazatele PO 2024'!$A:$D,'tab. 5.a ukazatele PO 2024'!$1:$5</formula>
    <oldFormula>'tab. 5.a ukazatele PO 2024'!$A:$D,'tab. 5.a ukazatele PO 2024'!$1:$5</oldFormula>
  </rdn>
  <rdn rId="0" localSheetId="1" customView="1" name="Z_ECA95C7A_EFD8_4EC4_85A2_34F63C8C25EF_.wvu.Cols" hidden="1" oldHidden="1">
    <formula>'tab. 5.a ukazatele PO 2024'!$C:$C</formula>
    <oldFormula>'tab. 5.a ukazatele PO 2024'!$C:$C</oldFormula>
  </rdn>
  <rdn rId="0" localSheetId="1" customView="1" name="Z_ECA95C7A_EFD8_4EC4_85A2_34F63C8C25EF_.wvu.FilterData" hidden="1" oldHidden="1">
    <formula>'tab. 5.a ukazatele PO 2024'!$A$5:$AB$77</formula>
    <oldFormula>'tab. 5.a ukazatele PO 2024'!$A$5:$AB$77</oldFormula>
  </rdn>
  <rcv guid="{ECA95C7A-EFD8-4EC4-85A2-34F63C8C25EF}" action="add"/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CA95C7A-EFD8-4EC4-85A2-34F63C8C25EF}" action="delete"/>
  <rdn rId="0" localSheetId="1" customView="1" name="Z_ECA95C7A_EFD8_4EC4_85A2_34F63C8C25EF_.wvu.PrintArea" hidden="1" oldHidden="1">
    <formula>'tab. 5.a ukazatele PO 2024'!$E$6:$AB$79</formula>
    <oldFormula>'tab. 5.a ukazatele PO 2024'!$E$6:$AB$79</oldFormula>
  </rdn>
  <rdn rId="0" localSheetId="1" customView="1" name="Z_ECA95C7A_EFD8_4EC4_85A2_34F63C8C25EF_.wvu.PrintTitles" hidden="1" oldHidden="1">
    <formula>'tab. 5.a ukazatele PO 2024'!$A:$D,'tab. 5.a ukazatele PO 2024'!$1:$5</formula>
    <oldFormula>'tab. 5.a ukazatele PO 2024'!$A:$D,'tab. 5.a ukazatele PO 2024'!$1:$5</oldFormula>
  </rdn>
  <rdn rId="0" localSheetId="1" customView="1" name="Z_ECA95C7A_EFD8_4EC4_85A2_34F63C8C25EF_.wvu.Cols" hidden="1" oldHidden="1">
    <formula>'tab. 5.a ukazatele PO 2024'!$C:$C</formula>
    <oldFormula>'tab. 5.a ukazatele PO 2024'!$C:$C</oldFormula>
  </rdn>
  <rdn rId="0" localSheetId="1" customView="1" name="Z_ECA95C7A_EFD8_4EC4_85A2_34F63C8C25EF_.wvu.FilterData" hidden="1" oldHidden="1">
    <formula>'tab. 5.a ukazatele PO 2024'!$A$5:$AB$77</formula>
    <oldFormula>'tab. 5.a ukazatele PO 2024'!$A$5:$AB$77</oldFormula>
  </rdn>
  <rcv guid="{ECA95C7A-EFD8-4EC4-85A2-34F63C8C25EF}" action="add"/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16">
    <dxf>
      <fill>
        <patternFill>
          <bgColor theme="9" tint="0.79998168889431442"/>
        </patternFill>
      </fill>
    </dxf>
  </rfmt>
  <rcv guid="{ECA95C7A-EFD8-4EC4-85A2-34F63C8C25EF}" action="delete"/>
  <rdn rId="0" localSheetId="1" customView="1" name="Z_ECA95C7A_EFD8_4EC4_85A2_34F63C8C25EF_.wvu.PrintArea" hidden="1" oldHidden="1">
    <formula>'tab. 5.a ukazatele PO 2024'!$E$6:$AB$79</formula>
    <oldFormula>'tab. 5.a ukazatele PO 2024'!$E$6:$AB$79</oldFormula>
  </rdn>
  <rdn rId="0" localSheetId="1" customView="1" name="Z_ECA95C7A_EFD8_4EC4_85A2_34F63C8C25EF_.wvu.PrintTitles" hidden="1" oldHidden="1">
    <formula>'tab. 5.a ukazatele PO 2024'!$A:$D,'tab. 5.a ukazatele PO 2024'!$1:$5</formula>
    <oldFormula>'tab. 5.a ukazatele PO 2024'!$A:$D,'tab. 5.a ukazatele PO 2024'!$1:$5</oldFormula>
  </rdn>
  <rdn rId="0" localSheetId="1" customView="1" name="Z_ECA95C7A_EFD8_4EC4_85A2_34F63C8C25EF_.wvu.Cols" hidden="1" oldHidden="1">
    <formula>'tab. 5.a ukazatele PO 2024'!$C:$C</formula>
    <oldFormula>'tab. 5.a ukazatele PO 2024'!$C:$C</oldFormula>
  </rdn>
  <rdn rId="0" localSheetId="1" customView="1" name="Z_ECA95C7A_EFD8_4EC4_85A2_34F63C8C25EF_.wvu.FilterData" hidden="1" oldHidden="1">
    <formula>'tab. 5.a ukazatele PO 2024'!$A$5:$AB$77</formula>
    <oldFormula>'tab. 5.a ukazatele PO 2024'!$A$5:$AB$77</oldFormula>
  </rdn>
  <rcv guid="{ECA95C7A-EFD8-4EC4-85A2-34F63C8C25EF}" action="add"/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N16" start="0" length="2147483647">
    <dxf>
      <font>
        <color theme="1"/>
      </font>
    </dxf>
  </rfmt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14" sId="1" numFmtId="4">
    <nc r="L34">
      <v>1.64</v>
    </nc>
  </rcc>
  <rcc rId="2415" sId="1" numFmtId="4">
    <nc r="P34">
      <v>1.64</v>
    </nc>
  </rcc>
  <rcv guid="{15764750-8AF9-45DF-9450-B30F8151D6AB}" action="delete"/>
  <rdn rId="0" localSheetId="1" customView="1" name="Z_15764750_8AF9_45DF_9450_B30F8151D6AB_.wvu.PrintArea" hidden="1" oldHidden="1">
    <formula>'tab. 5.a ukazatele PO 2024'!$E$6:$AB$79</formula>
    <oldFormula>'tab. 5.a ukazatele PO 2024'!$E$6:$AB$79</oldFormula>
  </rdn>
  <rdn rId="0" localSheetId="1" customView="1" name="Z_15764750_8AF9_45DF_9450_B30F8151D6AB_.wvu.PrintTitles" hidden="1" oldHidden="1">
    <formula>'tab. 5.a ukazatele PO 2024'!$A:$D,'tab. 5.a ukazatele PO 2024'!$1:$5</formula>
    <oldFormula>'tab. 5.a ukazatele PO 2024'!$A:$D,'tab. 5.a ukazatele PO 2024'!$1:$5</oldFormula>
  </rdn>
  <rdn rId="0" localSheetId="1" customView="1" name="Z_15764750_8AF9_45DF_9450_B30F8151D6AB_.wvu.FilterData" hidden="1" oldHidden="1">
    <formula>'tab. 5.a ukazatele PO 2024'!$A$5:$AB$77</formula>
    <oldFormula>'tab. 5.a ukazatele PO 2024'!$A$5:$AB$77</oldFormula>
  </rdn>
  <rcv guid="{15764750-8AF9-45DF-9450-B30F8151D6AB}" action="add"/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19" sId="2" numFmtId="4">
    <nc r="L10">
      <v>70.448220000000006</v>
    </nc>
  </rcc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CA95C7A-EFD8-4EC4-85A2-34F63C8C25EF}" action="delete"/>
  <rdn rId="0" localSheetId="1" customView="1" name="Z_ECA95C7A_EFD8_4EC4_85A2_34F63C8C25EF_.wvu.PrintArea" hidden="1" oldHidden="1">
    <formula>'tab. 5.a ukazatele PO 2024'!$E$6:$AB$79</formula>
    <oldFormula>'tab. 5.a ukazatele PO 2024'!$E$6:$AB$79</oldFormula>
  </rdn>
  <rdn rId="0" localSheetId="1" customView="1" name="Z_ECA95C7A_EFD8_4EC4_85A2_34F63C8C25EF_.wvu.PrintTitles" hidden="1" oldHidden="1">
    <formula>'tab. 5.a ukazatele PO 2024'!$A:$D,'tab. 5.a ukazatele PO 2024'!$1:$5</formula>
    <oldFormula>'tab. 5.a ukazatele PO 2024'!$A:$D,'tab. 5.a ukazatele PO 2024'!$1:$5</oldFormula>
  </rdn>
  <rdn rId="0" localSheetId="1" customView="1" name="Z_ECA95C7A_EFD8_4EC4_85A2_34F63C8C25EF_.wvu.Cols" hidden="1" oldHidden="1">
    <formula>'tab. 5.a ukazatele PO 2024'!$C:$C</formula>
    <oldFormula>'tab. 5.a ukazatele PO 2024'!$C:$C</oldFormula>
  </rdn>
  <rdn rId="0" localSheetId="1" customView="1" name="Z_ECA95C7A_EFD8_4EC4_85A2_34F63C8C25EF_.wvu.FilterData" hidden="1" oldHidden="1">
    <formula>'tab. 5.a ukazatele PO 2024'!$A$5:$AB$77</formula>
    <oldFormula>'tab. 5.a ukazatele PO 2024'!$A$5:$AB$77</oldFormula>
  </rdn>
  <rcv guid="{ECA95C7A-EFD8-4EC4-85A2-34F63C8C25EF}" action="add"/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24" sId="1" numFmtId="4">
    <nc r="I59">
      <v>150</v>
    </nc>
  </rcc>
  <rcmt sheetId="1" cell="I59" guid="{55743BFC-D565-43E0-B5F2-BC18FE3C10D2}" author="Kopřivová Alena" newLength="50"/>
  <rcv guid="{15764750-8AF9-45DF-9450-B30F8151D6AB}" action="delete"/>
  <rdn rId="0" localSheetId="1" customView="1" name="Z_15764750_8AF9_45DF_9450_B30F8151D6AB_.wvu.PrintArea" hidden="1" oldHidden="1">
    <formula>'tab. 5.a ukazatele PO 2024'!$E$6:$AB$79</formula>
    <oldFormula>'tab. 5.a ukazatele PO 2024'!$E$6:$AB$79</oldFormula>
  </rdn>
  <rdn rId="0" localSheetId="1" customView="1" name="Z_15764750_8AF9_45DF_9450_B30F8151D6AB_.wvu.PrintTitles" hidden="1" oldHidden="1">
    <formula>'tab. 5.a ukazatele PO 2024'!$A:$D,'tab. 5.a ukazatele PO 2024'!$1:$5</formula>
    <oldFormula>'tab. 5.a ukazatele PO 2024'!$A:$D,'tab. 5.a ukazatele PO 2024'!$1:$5</oldFormula>
  </rdn>
  <rdn rId="0" localSheetId="1" customView="1" name="Z_15764750_8AF9_45DF_9450_B30F8151D6AB_.wvu.FilterData" hidden="1" oldHidden="1">
    <formula>'tab. 5.a ukazatele PO 2024'!$A$5:$AB$77</formula>
    <oldFormula>'tab. 5.a ukazatele PO 2024'!$A$5:$AB$77</oldFormula>
  </rdn>
  <rcv guid="{15764750-8AF9-45DF-9450-B30F8151D6AB}" action="add"/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59">
    <dxf>
      <fill>
        <patternFill>
          <bgColor rgb="FFFFFF00"/>
        </patternFill>
      </fill>
    </dxf>
  </rfmt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64">
    <dxf>
      <fill>
        <patternFill patternType="none">
          <bgColor auto="1"/>
        </patternFill>
      </fill>
    </dxf>
  </rfmt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CA95C7A-EFD8-4EC4-85A2-34F63C8C25EF}" action="delete"/>
  <rdn rId="0" localSheetId="1" customView="1" name="Z_ECA95C7A_EFD8_4EC4_85A2_34F63C8C25EF_.wvu.PrintArea" hidden="1" oldHidden="1">
    <formula>'tab. 5.a ukazatele PO 2024'!$E$6:$AB$79</formula>
    <oldFormula>'tab. 5.a ukazatele PO 2024'!$E$6:$AB$79</oldFormula>
  </rdn>
  <rdn rId="0" localSheetId="1" customView="1" name="Z_ECA95C7A_EFD8_4EC4_85A2_34F63C8C25EF_.wvu.PrintTitles" hidden="1" oldHidden="1">
    <formula>'tab. 5.a ukazatele PO 2024'!$A:$D,'tab. 5.a ukazatele PO 2024'!$1:$5</formula>
    <oldFormula>'tab. 5.a ukazatele PO 2024'!$A:$D,'tab. 5.a ukazatele PO 2024'!$1:$5</oldFormula>
  </rdn>
  <rdn rId="0" localSheetId="1" customView="1" name="Z_ECA95C7A_EFD8_4EC4_85A2_34F63C8C25EF_.wvu.Cols" hidden="1" oldHidden="1">
    <formula>'tab. 5.a ukazatele PO 2024'!$C:$C</formula>
    <oldFormula>'tab. 5.a ukazatele PO 2024'!$C:$C</oldFormula>
  </rdn>
  <rdn rId="0" localSheetId="1" customView="1" name="Z_ECA95C7A_EFD8_4EC4_85A2_34F63C8C25EF_.wvu.FilterData" hidden="1" oldHidden="1">
    <formula>'tab. 5.a ukazatele PO 2024'!$A$5:$AD$77</formula>
    <oldFormula>'tab. 5.a ukazatele PO 2024'!$A$5:$AB$77</oldFormula>
  </rdn>
  <rcv guid="{ECA95C7A-EFD8-4EC4-85A2-34F63C8C25EF}" action="add"/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X64">
    <dxf>
      <fill>
        <patternFill patternType="none">
          <bgColor auto="1"/>
        </patternFill>
      </fill>
    </dxf>
  </rfmt>
  <rcc rId="2432" sId="1" numFmtId="4">
    <oc r="I59">
      <v>150</v>
    </oc>
    <nc r="I59">
      <v>364</v>
    </nc>
  </rcc>
  <rcv guid="{ECA95C7A-EFD8-4EC4-85A2-34F63C8C25EF}" action="delete"/>
  <rdn rId="0" localSheetId="1" customView="1" name="Z_ECA95C7A_EFD8_4EC4_85A2_34F63C8C25EF_.wvu.PrintArea" hidden="1" oldHidden="1">
    <formula>'tab. 5.a ukazatele PO 2024'!$E$6:$AB$79</formula>
    <oldFormula>'tab. 5.a ukazatele PO 2024'!$E$6:$AB$79</oldFormula>
  </rdn>
  <rdn rId="0" localSheetId="1" customView="1" name="Z_ECA95C7A_EFD8_4EC4_85A2_34F63C8C25EF_.wvu.PrintTitles" hidden="1" oldHidden="1">
    <formula>'tab. 5.a ukazatele PO 2024'!$A:$D,'tab. 5.a ukazatele PO 2024'!$1:$5</formula>
    <oldFormula>'tab. 5.a ukazatele PO 2024'!$A:$D,'tab. 5.a ukazatele PO 2024'!$1:$5</oldFormula>
  </rdn>
  <rdn rId="0" localSheetId="1" customView="1" name="Z_ECA95C7A_EFD8_4EC4_85A2_34F63C8C25EF_.wvu.Cols" hidden="1" oldHidden="1">
    <formula>'tab. 5.a ukazatele PO 2024'!$C:$C</formula>
    <oldFormula>'tab. 5.a ukazatele PO 2024'!$C:$C</oldFormula>
  </rdn>
  <rdn rId="0" localSheetId="1" customView="1" name="Z_ECA95C7A_EFD8_4EC4_85A2_34F63C8C25EF_.wvu.FilterData" hidden="1" oldHidden="1">
    <formula>'tab. 5.a ukazatele PO 2024'!$A$5:$AD$77</formula>
    <oldFormula>'tab. 5.a ukazatele PO 2024'!$A$5:$AD$77</oldFormula>
  </rdn>
  <rcv guid="{ECA95C7A-EFD8-4EC4-85A2-34F63C8C25EF}" action="add"/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37" sId="1" numFmtId="4">
    <nc r="V32">
      <v>4</v>
    </nc>
  </rcc>
  <rcc rId="2438" sId="1" numFmtId="4">
    <oc r="U32">
      <v>6</v>
    </oc>
    <nc r="U32">
      <v>10</v>
    </nc>
  </rcc>
  <rcv guid="{15764750-8AF9-45DF-9450-B30F8151D6AB}" action="delete"/>
  <rdn rId="0" localSheetId="1" customView="1" name="Z_15764750_8AF9_45DF_9450_B30F8151D6AB_.wvu.PrintArea" hidden="1" oldHidden="1">
    <formula>'tab. 5.a ukazatele PO 2024'!$E$6:$AB$79</formula>
    <oldFormula>'tab. 5.a ukazatele PO 2024'!$E$6:$AB$79</oldFormula>
  </rdn>
  <rdn rId="0" localSheetId="1" customView="1" name="Z_15764750_8AF9_45DF_9450_B30F8151D6AB_.wvu.PrintTitles" hidden="1" oldHidden="1">
    <formula>'tab. 5.a ukazatele PO 2024'!$A:$D,'tab. 5.a ukazatele PO 2024'!$1:$5</formula>
    <oldFormula>'tab. 5.a ukazatele PO 2024'!$A:$D,'tab. 5.a ukazatele PO 2024'!$1:$5</oldFormula>
  </rdn>
  <rdn rId="0" localSheetId="1" customView="1" name="Z_15764750_8AF9_45DF_9450_B30F8151D6AB_.wvu.FilterData" hidden="1" oldHidden="1">
    <formula>'tab. 5.a ukazatele PO 2024'!$A$5:$AB$77</formula>
    <oldFormula>'tab. 5.a ukazatele PO 2024'!$A$5:$AB$77</oldFormula>
  </rdn>
  <rcv guid="{15764750-8AF9-45DF-9450-B30F8151D6AB}" action="add"/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42" sId="1" numFmtId="4">
    <nc r="L35">
      <v>213.02</v>
    </nc>
  </rcc>
  <rcc rId="2443" sId="1" numFmtId="4">
    <nc r="P35">
      <v>213.02</v>
    </nc>
  </rcc>
  <rcv guid="{15764750-8AF9-45DF-9450-B30F8151D6AB}" action="delete"/>
  <rdn rId="0" localSheetId="1" customView="1" name="Z_15764750_8AF9_45DF_9450_B30F8151D6AB_.wvu.PrintArea" hidden="1" oldHidden="1">
    <formula>'tab. 5.a ukazatele PO 2024'!$E$6:$AB$79</formula>
    <oldFormula>'tab. 5.a ukazatele PO 2024'!$E$6:$AB$79</oldFormula>
  </rdn>
  <rdn rId="0" localSheetId="1" customView="1" name="Z_15764750_8AF9_45DF_9450_B30F8151D6AB_.wvu.PrintTitles" hidden="1" oldHidden="1">
    <formula>'tab. 5.a ukazatele PO 2024'!$A:$D,'tab. 5.a ukazatele PO 2024'!$1:$5</formula>
    <oldFormula>'tab. 5.a ukazatele PO 2024'!$A:$D,'tab. 5.a ukazatele PO 2024'!$1:$5</oldFormula>
  </rdn>
  <rdn rId="0" localSheetId="1" customView="1" name="Z_15764750_8AF9_45DF_9450_B30F8151D6AB_.wvu.FilterData" hidden="1" oldHidden="1">
    <formula>'tab. 5.a ukazatele PO 2024'!$A$5:$AB$77</formula>
    <oldFormula>'tab. 5.a ukazatele PO 2024'!$A$5:$AB$77</oldFormula>
  </rdn>
  <rcv guid="{15764750-8AF9-45DF-9450-B30F8151D6AB}" action="add"/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47" sId="1" numFmtId="4">
    <oc r="I59">
      <v>364</v>
    </oc>
    <nc r="I59">
      <v>300</v>
    </nc>
  </rcc>
  <rcv guid="{ECA95C7A-EFD8-4EC4-85A2-34F63C8C25EF}" action="delete"/>
  <rdn rId="0" localSheetId="1" customView="1" name="Z_ECA95C7A_EFD8_4EC4_85A2_34F63C8C25EF_.wvu.PrintArea" hidden="1" oldHidden="1">
    <formula>'tab. 5.a ukazatele PO 2024'!$E$6:$AB$79</formula>
    <oldFormula>'tab. 5.a ukazatele PO 2024'!$E$6:$AB$79</oldFormula>
  </rdn>
  <rdn rId="0" localSheetId="1" customView="1" name="Z_ECA95C7A_EFD8_4EC4_85A2_34F63C8C25EF_.wvu.PrintTitles" hidden="1" oldHidden="1">
    <formula>'tab. 5.a ukazatele PO 2024'!$A:$D,'tab. 5.a ukazatele PO 2024'!$1:$5</formula>
    <oldFormula>'tab. 5.a ukazatele PO 2024'!$A:$D,'tab. 5.a ukazatele PO 2024'!$1:$5</oldFormula>
  </rdn>
  <rdn rId="0" localSheetId="1" customView="1" name="Z_ECA95C7A_EFD8_4EC4_85A2_34F63C8C25EF_.wvu.Cols" hidden="1" oldHidden="1">
    <formula>'tab. 5.a ukazatele PO 2024'!$C:$C</formula>
    <oldFormula>'tab. 5.a ukazatele PO 2024'!$C:$C</oldFormula>
  </rdn>
  <rdn rId="0" localSheetId="1" customView="1" name="Z_ECA95C7A_EFD8_4EC4_85A2_34F63C8C25EF_.wvu.FilterData" hidden="1" oldHidden="1">
    <formula>'tab. 5.a ukazatele PO 2024'!$A$5:$AD$77</formula>
    <oldFormula>'tab. 5.a ukazatele PO 2024'!$A$5:$AD$77</oldFormula>
  </rdn>
  <rcv guid="{ECA95C7A-EFD8-4EC4-85A2-34F63C8C25EF}" action="add"/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59">
    <dxf>
      <fill>
        <patternFill>
          <bgColor rgb="FFFFFFCC"/>
        </patternFill>
      </fill>
    </dxf>
  </rfmt>
  <rcc rId="2452" sId="1">
    <nc r="H82" t="inlineStr">
      <is>
        <t>v součtu NIV + IV</t>
      </is>
    </nc>
  </rcc>
  <rfmt sheetId="1" sqref="H82">
    <dxf>
      <alignment horizontal="right"/>
    </dxf>
  </rfmt>
  <rcc rId="2453" sId="1" odxf="1" dxf="1">
    <nc r="N82">
      <f>I81+N81</f>
    </nc>
    <odxf>
      <numFmt numFmtId="0" formatCode="General"/>
    </odxf>
    <ndxf>
      <numFmt numFmtId="166" formatCode="#,##0.000"/>
    </ndxf>
  </rcc>
  <rcmt sheetId="1" cell="I59" guid="{5F759B5C-5F34-4428-BBC9-9A08A4B8EE4C}" author="Kopřivová Alena" oldLength="50" newLength="33"/>
  <rcv guid="{ECA95C7A-EFD8-4EC4-85A2-34F63C8C25EF}" action="delete"/>
  <rdn rId="0" localSheetId="1" customView="1" name="Z_ECA95C7A_EFD8_4EC4_85A2_34F63C8C25EF_.wvu.PrintArea" hidden="1" oldHidden="1">
    <formula>'tab. 5.a ukazatele PO 2024'!$E$6:$AB$79</formula>
    <oldFormula>'tab. 5.a ukazatele PO 2024'!$E$6:$AB$79</oldFormula>
  </rdn>
  <rdn rId="0" localSheetId="1" customView="1" name="Z_ECA95C7A_EFD8_4EC4_85A2_34F63C8C25EF_.wvu.PrintTitles" hidden="1" oldHidden="1">
    <formula>'tab. 5.a ukazatele PO 2024'!$A:$D,'tab. 5.a ukazatele PO 2024'!$1:$5</formula>
    <oldFormula>'tab. 5.a ukazatele PO 2024'!$A:$D,'tab. 5.a ukazatele PO 2024'!$1:$5</oldFormula>
  </rdn>
  <rdn rId="0" localSheetId="1" customView="1" name="Z_ECA95C7A_EFD8_4EC4_85A2_34F63C8C25EF_.wvu.Cols" hidden="1" oldHidden="1">
    <formula>'tab. 5.a ukazatele PO 2024'!$C:$C</formula>
    <oldFormula>'tab. 5.a ukazatele PO 2024'!$C:$C</oldFormula>
  </rdn>
  <rdn rId="0" localSheetId="1" customView="1" name="Z_ECA95C7A_EFD8_4EC4_85A2_34F63C8C25EF_.wvu.FilterData" hidden="1" oldHidden="1">
    <formula>'tab. 5.a ukazatele PO 2024'!$A$5:$AD$77</formula>
    <oldFormula>'tab. 5.a ukazatele PO 2024'!$A$5:$AD$77</oldFormula>
  </rdn>
  <rcv guid="{ECA95C7A-EFD8-4EC4-85A2-34F63C8C25EF}" action="add"/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CA95C7A-EFD8-4EC4-85A2-34F63C8C25EF}" action="delete"/>
  <rdn rId="0" localSheetId="1" customView="1" name="Z_ECA95C7A_EFD8_4EC4_85A2_34F63C8C25EF_.wvu.PrintArea" hidden="1" oldHidden="1">
    <formula>'tab. 5.a ukazatele PO 2024'!$E$6:$AB$79</formula>
    <oldFormula>'tab. 5.a ukazatele PO 2024'!$E$6:$AB$79</oldFormula>
  </rdn>
  <rdn rId="0" localSheetId="1" customView="1" name="Z_ECA95C7A_EFD8_4EC4_85A2_34F63C8C25EF_.wvu.PrintTitles" hidden="1" oldHidden="1">
    <formula>'tab. 5.a ukazatele PO 2024'!$A:$D,'tab. 5.a ukazatele PO 2024'!$1:$5</formula>
    <oldFormula>'tab. 5.a ukazatele PO 2024'!$A:$D,'tab. 5.a ukazatele PO 2024'!$1:$5</oldFormula>
  </rdn>
  <rdn rId="0" localSheetId="1" customView="1" name="Z_ECA95C7A_EFD8_4EC4_85A2_34F63C8C25EF_.wvu.Cols" hidden="1" oldHidden="1">
    <formula>'tab. 5.a ukazatele PO 2024'!$C:$C</formula>
    <oldFormula>'tab. 5.a ukazatele PO 2024'!$C:$C</oldFormula>
  </rdn>
  <rdn rId="0" localSheetId="1" customView="1" name="Z_ECA95C7A_EFD8_4EC4_85A2_34F63C8C25EF_.wvu.FilterData" hidden="1" oldHidden="1">
    <formula>'tab. 5.a ukazatele PO 2024'!$A$5:$AD$77</formula>
    <oldFormula>'tab. 5.a ukazatele PO 2024'!$A$5:$AD$77</oldFormula>
  </rdn>
  <rcv guid="{ECA95C7A-EFD8-4EC4-85A2-34F63C8C25EF}" action="add"/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CA95C7A-EFD8-4EC4-85A2-34F63C8C25EF}" action="delete"/>
  <rdn rId="0" localSheetId="1" customView="1" name="Z_ECA95C7A_EFD8_4EC4_85A2_34F63C8C25EF_.wvu.PrintArea" hidden="1" oldHidden="1">
    <formula>'tab. 5.a ukazatele PO 2024'!$E$6:$AB$79</formula>
    <oldFormula>'tab. 5.a ukazatele PO 2024'!$E$6:$AB$79</oldFormula>
  </rdn>
  <rdn rId="0" localSheetId="1" customView="1" name="Z_ECA95C7A_EFD8_4EC4_85A2_34F63C8C25EF_.wvu.PrintTitles" hidden="1" oldHidden="1">
    <formula>'tab. 5.a ukazatele PO 2024'!$A:$D,'tab. 5.a ukazatele PO 2024'!$1:$5</formula>
    <oldFormula>'tab. 5.a ukazatele PO 2024'!$A:$D,'tab. 5.a ukazatele PO 2024'!$1:$5</oldFormula>
  </rdn>
  <rdn rId="0" localSheetId="1" customView="1" name="Z_ECA95C7A_EFD8_4EC4_85A2_34F63C8C25EF_.wvu.Cols" hidden="1" oldHidden="1">
    <formula>'tab. 5.a ukazatele PO 2024'!$C:$C,'tab. 5.a ukazatele PO 2024'!$M:$M,'tab. 5.a ukazatele PO 2024'!$O:$O</formula>
    <oldFormula>'tab. 5.a ukazatele PO 2024'!$C:$C</oldFormula>
  </rdn>
  <rdn rId="0" localSheetId="1" customView="1" name="Z_ECA95C7A_EFD8_4EC4_85A2_34F63C8C25EF_.wvu.FilterData" hidden="1" oldHidden="1">
    <formula>'tab. 5.a ukazatele PO 2024'!$A$5:$AD$77</formula>
    <oldFormula>'tab. 5.a ukazatele PO 2024'!$A$5:$AD$77</oldFormula>
  </rdn>
  <rcv guid="{ECA95C7A-EFD8-4EC4-85A2-34F63C8C25EF}" action="add"/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23:N23">
    <dxf>
      <fill>
        <patternFill patternType="none">
          <bgColor auto="1"/>
        </patternFill>
      </fill>
    </dxf>
  </rfmt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D6">
    <dxf>
      <fill>
        <patternFill patternType="solid">
          <bgColor rgb="FFFFFF00"/>
        </patternFill>
      </fill>
    </dxf>
  </rfmt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CA95C7A-EFD8-4EC4-85A2-34F63C8C25EF}" action="delete"/>
  <rdn rId="0" localSheetId="1" customView="1" name="Z_ECA95C7A_EFD8_4EC4_85A2_34F63C8C25EF_.wvu.PrintArea" hidden="1" oldHidden="1">
    <formula>'tab. 5.a ukazatele PO 2024'!$A$1:$AB$82</formula>
    <oldFormula>'tab. 5.a ukazatele PO 2024'!$E$6:$AB$79</oldFormula>
  </rdn>
  <rdn rId="0" localSheetId="1" customView="1" name="Z_ECA95C7A_EFD8_4EC4_85A2_34F63C8C25EF_.wvu.PrintTitles" hidden="1" oldHidden="1">
    <formula>'tab. 5.a ukazatele PO 2024'!$A:$D,'tab. 5.a ukazatele PO 2024'!$1:$5</formula>
    <oldFormula>'tab. 5.a ukazatele PO 2024'!$A:$D,'tab. 5.a ukazatele PO 2024'!$1:$5</oldFormula>
  </rdn>
  <rdn rId="0" localSheetId="1" customView="1" name="Z_ECA95C7A_EFD8_4EC4_85A2_34F63C8C25EF_.wvu.Cols" hidden="1" oldHidden="1">
    <formula>'tab. 5.a ukazatele PO 2024'!$C:$C,'tab. 5.a ukazatele PO 2024'!$M:$M,'tab. 5.a ukazatele PO 2024'!$O:$O</formula>
    <oldFormula>'tab. 5.a ukazatele PO 2024'!$C:$C,'tab. 5.a ukazatele PO 2024'!$M:$M,'tab. 5.a ukazatele PO 2024'!$O:$O</oldFormula>
  </rdn>
  <rdn rId="0" localSheetId="1" customView="1" name="Z_ECA95C7A_EFD8_4EC4_85A2_34F63C8C25EF_.wvu.FilterData" hidden="1" oldHidden="1">
    <formula>'tab. 5.a ukazatele PO 2024'!$A$5:$AD$77</formula>
    <oldFormula>'tab. 5.a ukazatele PO 2024'!$A$5:$AD$77</oldFormula>
  </rdn>
  <rcv guid="{ECA95C7A-EFD8-4EC4-85A2-34F63C8C25EF}" action="add"/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70" sId="1">
    <oc r="F2" t="inlineStr">
      <is>
        <t>Zkontrolovat</t>
      </is>
    </oc>
    <nc r="F2"/>
  </rcc>
  <rcv guid="{ECA95C7A-EFD8-4EC4-85A2-34F63C8C25EF}" action="delete"/>
  <rdn rId="0" localSheetId="1" customView="1" name="Z_ECA95C7A_EFD8_4EC4_85A2_34F63C8C25EF_.wvu.PrintArea" hidden="1" oldHidden="1">
    <formula>'tab. 5.a ukazatele PO 2024'!$A$1:$AB$82</formula>
    <oldFormula>'tab. 5.a ukazatele PO 2024'!$A$1:$AB$82</oldFormula>
  </rdn>
  <rdn rId="0" localSheetId="1" customView="1" name="Z_ECA95C7A_EFD8_4EC4_85A2_34F63C8C25EF_.wvu.PrintTitles" hidden="1" oldHidden="1">
    <formula>'tab. 5.a ukazatele PO 2024'!$A:$D,'tab. 5.a ukazatele PO 2024'!$1:$5</formula>
    <oldFormula>'tab. 5.a ukazatele PO 2024'!$A:$D,'tab. 5.a ukazatele PO 2024'!$1:$5</oldFormula>
  </rdn>
  <rdn rId="0" localSheetId="1" customView="1" name="Z_ECA95C7A_EFD8_4EC4_85A2_34F63C8C25EF_.wvu.Cols" hidden="1" oldHidden="1">
    <formula>'tab. 5.a ukazatele PO 2024'!$C:$C,'tab. 5.a ukazatele PO 2024'!$M:$M,'tab. 5.a ukazatele PO 2024'!$O:$O</formula>
    <oldFormula>'tab. 5.a ukazatele PO 2024'!$C:$C,'tab. 5.a ukazatele PO 2024'!$M:$M,'tab. 5.a ukazatele PO 2024'!$O:$O</oldFormula>
  </rdn>
  <rdn rId="0" localSheetId="1" customView="1" name="Z_ECA95C7A_EFD8_4EC4_85A2_34F63C8C25EF_.wvu.FilterData" hidden="1" oldHidden="1">
    <formula>'tab. 5.a ukazatele PO 2024'!$A$5:$AD$77</formula>
    <oldFormula>'tab. 5.a ukazatele PO 2024'!$A$5:$AD$77</oldFormula>
  </rdn>
  <rcv guid="{ECA95C7A-EFD8-4EC4-85A2-34F63C8C25EF}" action="add"/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75" sId="2">
    <oc r="A11" t="inlineStr">
      <is>
        <t>B.6</t>
      </is>
    </oc>
    <nc r="A11" t="inlineStr">
      <is>
        <t>B.5</t>
      </is>
    </nc>
  </rcc>
  <rcc rId="2476" sId="2">
    <oc r="A10" t="inlineStr">
      <is>
        <t>B.5</t>
      </is>
    </oc>
    <nc r="A10" t="inlineStr">
      <is>
        <t>B.4</t>
      </is>
    </nc>
  </rcc>
  <rcv guid="{ECA95C7A-EFD8-4EC4-85A2-34F63C8C25EF}" action="delete"/>
  <rdn rId="0" localSheetId="1" customView="1" name="Z_ECA95C7A_EFD8_4EC4_85A2_34F63C8C25EF_.wvu.PrintArea" hidden="1" oldHidden="1">
    <formula>'tab. 5.a ukazatele PO 2024'!$A$1:$AB$82</formula>
    <oldFormula>'tab. 5.a ukazatele PO 2024'!$A$1:$AB$82</oldFormula>
  </rdn>
  <rdn rId="0" localSheetId="1" customView="1" name="Z_ECA95C7A_EFD8_4EC4_85A2_34F63C8C25EF_.wvu.PrintTitles" hidden="1" oldHidden="1">
    <formula>'tab. 5.a ukazatele PO 2024'!$A:$D,'tab. 5.a ukazatele PO 2024'!$1:$5</formula>
    <oldFormula>'tab. 5.a ukazatele PO 2024'!$A:$D,'tab. 5.a ukazatele PO 2024'!$1:$5</oldFormula>
  </rdn>
  <rdn rId="0" localSheetId="1" customView="1" name="Z_ECA95C7A_EFD8_4EC4_85A2_34F63C8C25EF_.wvu.Cols" hidden="1" oldHidden="1">
    <formula>'tab. 5.a ukazatele PO 2024'!$C:$C,'tab. 5.a ukazatele PO 2024'!$M:$M,'tab. 5.a ukazatele PO 2024'!$O:$O</formula>
    <oldFormula>'tab. 5.a ukazatele PO 2024'!$C:$C,'tab. 5.a ukazatele PO 2024'!$M:$M,'tab. 5.a ukazatele PO 2024'!$O:$O</oldFormula>
  </rdn>
  <rdn rId="0" localSheetId="1" customView="1" name="Z_ECA95C7A_EFD8_4EC4_85A2_34F63C8C25EF_.wvu.FilterData" hidden="1" oldHidden="1">
    <formula>'tab. 5.a ukazatele PO 2024'!$A$5:$AD$77</formula>
    <oldFormula>'tab. 5.a ukazatele PO 2024'!$A$5:$AD$77</oldFormula>
  </rdn>
  <rcv guid="{ECA95C7A-EFD8-4EC4-85A2-34F63C8C25EF}" action="add"/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81" sId="2" ref="A9:XFD9" action="deleteRow">
    <undo index="65535" exp="ref" v="1" dr="N9" r="N16" sId="2"/>
    <undo index="65535" exp="ref" v="1" dr="M9" r="M16" sId="2"/>
    <undo index="65535" exp="ref" v="1" dr="L9" r="L16" sId="2"/>
    <undo index="65535" exp="ref" v="1" dr="K9" r="K16" sId="2"/>
    <undo index="65535" exp="ref" v="1" dr="J9" r="J16" sId="2"/>
    <undo index="65535" exp="ref" v="1" dr="G9" r="G16" sId="2"/>
    <undo index="65535" exp="ref" v="1" dr="F9" r="F16" sId="2"/>
    <undo index="65535" exp="ref" v="1" dr="E9" r="E16" sId="2"/>
    <undo index="65535" exp="ref" v="1" dr="D9" r="D16" sId="2"/>
    <undo index="65535" exp="ref" v="1" dr="C9" r="C16" sId="2"/>
    <rfmt sheetId="2" xfDxf="1" sqref="A9:XFD9" start="0" length="0"/>
    <rcc rId="0" sId="2" s="1" dxf="1">
      <nc r="A9" t="inlineStr">
        <is>
          <t>B.4</t>
        </is>
      </nc>
      <ndxf>
        <font>
          <sz val="10"/>
          <color auto="1"/>
          <name val="Arial"/>
          <family val="2"/>
          <charset val="238"/>
          <scheme val="none"/>
        </font>
        <alignment horizontal="center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s="1" dxf="1">
      <nc r="B9" t="inlineStr">
        <is>
          <t>zapojení poplatků za nostrifikace</t>
        </is>
      </nc>
      <ndxf>
        <font>
          <sz val="10"/>
          <color auto="1"/>
          <name val="Times New Roman"/>
          <family val="1"/>
          <charset val="238"/>
          <scheme val="none"/>
        </font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</border>
      </ndxf>
    </rcc>
    <rfmt sheetId="2" s="1" sqref="C9" start="0" length="0">
      <dxf>
        <font>
          <sz val="10"/>
          <color indexed="8"/>
          <name val="Arial"/>
          <family val="2"/>
          <charset val="238"/>
          <scheme val="none"/>
        </font>
        <numFmt numFmtId="167" formatCode="0.00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s="1" dxf="1">
      <nc r="D9">
        <f>K9+L9</f>
      </nc>
      <ndxf>
        <font>
          <sz val="10"/>
          <color auto="1"/>
          <name val="Arial"/>
          <family val="2"/>
          <charset val="238"/>
          <scheme val="none"/>
        </font>
        <numFmt numFmtId="169" formatCode="0.00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="1" sqref="E9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F9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G9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H9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I9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</dxf>
    </rfmt>
    <rfmt sheetId="2" s="1" sqref="J9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K9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L9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M9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2" s="1" sqref="N9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482" sId="2">
    <oc r="C15">
      <f>C6+C7+C8+#REF!+C9+C10</f>
    </oc>
    <nc r="C15">
      <f>C6+C7+C8+C9+C10</f>
    </nc>
  </rcc>
  <rcc rId="2483" sId="2">
    <oc r="D15">
      <f>D6+D7+D8+#REF!+D9+D10</f>
    </oc>
    <nc r="D15">
      <f>D6+D7+D8+D9+D10</f>
    </nc>
  </rcc>
  <rcc rId="2484" sId="2">
    <oc r="E15">
      <f>E6+E7+E8+#REF!+E9+E10</f>
    </oc>
    <nc r="E15">
      <f>E6+E7+E8+E9+E10</f>
    </nc>
  </rcc>
  <rcc rId="2485" sId="2">
    <oc r="F15">
      <f>F6+F7+F8+#REF!+F9+F10</f>
    </oc>
    <nc r="F15">
      <f>F6+F7+F8+F9+F10</f>
    </nc>
  </rcc>
  <rcc rId="2486" sId="2">
    <oc r="G15">
      <f>G6+G7+G8+#REF!+G9+G10</f>
    </oc>
    <nc r="G15">
      <f>G6+G7+G8+G9+G10</f>
    </nc>
  </rcc>
  <rcc rId="2487" sId="2" odxf="1" dxf="1">
    <nc r="H15">
      <f>H6+H7+H8+H9+H10</f>
    </nc>
    <odxf>
      <font>
        <name val="Times New Roman"/>
        <family val="1"/>
      </font>
      <numFmt numFmtId="0" formatCode="General"/>
    </odxf>
    <ndxf>
      <font>
        <sz val="10"/>
        <color auto="1"/>
        <name val="Arial"/>
        <family val="2"/>
        <charset val="238"/>
        <scheme val="none"/>
      </font>
      <numFmt numFmtId="167" formatCode="0.000"/>
    </ndxf>
  </rcc>
  <rfmt sheetId="2" sqref="D15">
    <dxf>
      <numFmt numFmtId="170" formatCode="0.0000"/>
    </dxf>
  </rfmt>
  <rfmt sheetId="2" sqref="D15">
    <dxf>
      <numFmt numFmtId="169" formatCode="0.00000"/>
    </dxf>
  </rfmt>
  <rfmt sheetId="2" sqref="F6">
    <dxf>
      <alignment vertical="center"/>
    </dxf>
  </rfmt>
  <rcc rId="2488" sId="2">
    <oc r="J15">
      <f>J6+J7+J8+#REF!+J9+J10</f>
    </oc>
    <nc r="J15">
      <f>J6+J7+J8+J9+J10</f>
    </nc>
  </rcc>
  <rcc rId="2489" sId="2">
    <oc r="K15">
      <f>K6+K7+K8+#REF!+K9+K10</f>
    </oc>
    <nc r="K15">
      <f>K6+K7+K8+K9+K10</f>
    </nc>
  </rcc>
  <rcc rId="2490" sId="2">
    <oc r="L15">
      <f>L6+L7+L8+#REF!+L9+L10</f>
    </oc>
    <nc r="L15">
      <f>L6+L7+L8+L9+L10</f>
    </nc>
  </rcc>
  <rcc rId="2491" sId="2">
    <oc r="M15">
      <f>M6+M7+M8+#REF!+M9+M10</f>
    </oc>
    <nc r="M15">
      <f>M6+M7+M8+M9+M10</f>
    </nc>
  </rcc>
  <rcc rId="2492" sId="2">
    <oc r="N15">
      <f>N6+N7+N8+#REF!+N9+N10</f>
    </oc>
    <nc r="N15">
      <f>N6+N7+N8+N9+N10</f>
    </nc>
  </rcc>
  <rfmt sheetId="2" sqref="L15">
    <dxf>
      <numFmt numFmtId="170" formatCode="0.0000"/>
    </dxf>
  </rfmt>
  <rfmt sheetId="2" sqref="L15">
    <dxf>
      <numFmt numFmtId="169" formatCode="0.00000"/>
    </dxf>
  </rfmt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312FC7F6_F224_40E1_88F4_A34436304FF7_.wvu.PrintArea" hidden="1" oldHidden="1">
    <formula>'tab. 5.a ukazatele PO 2024'!$A$1:$AB$82</formula>
  </rdn>
  <rdn rId="0" localSheetId="1" customView="1" name="Z_312FC7F6_F224_40E1_88F4_A34436304FF7_.wvu.PrintTitles" hidden="1" oldHidden="1">
    <formula>'tab. 5.a ukazatele PO 2024'!$A:$D,'tab. 5.a ukazatele PO 2024'!$1:$5</formula>
  </rdn>
  <rdn rId="0" localSheetId="1" customView="1" name="Z_312FC7F6_F224_40E1_88F4_A34436304FF7_.wvu.Cols" hidden="1" oldHidden="1">
    <formula>'tab. 5.a ukazatele PO 2024'!$C:$C,'tab. 5.a ukazatele PO 2024'!$M:$M,'tab. 5.a ukazatele PO 2024'!$O:$O</formula>
  </rdn>
  <rdn rId="0" localSheetId="1" customView="1" name="Z_312FC7F6_F224_40E1_88F4_A34436304FF7_.wvu.FilterData" hidden="1" oldHidden="1">
    <formula>'tab. 5.a ukazatele PO 2024'!$A$5:$AD$77</formula>
  </rdn>
  <rcv guid="{312FC7F6-F224-40E1-88F4-A34436304FF7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vmlDrawing" Target="../drawings/vmlDrawing1.vml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19" Type="http://schemas.openxmlformats.org/officeDocument/2006/relationships/comments" Target="../comments1.xml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5.bin"/><Relationship Id="rId3" Type="http://schemas.openxmlformats.org/officeDocument/2006/relationships/printerSettings" Target="../printerSettings/printerSettings20.bin"/><Relationship Id="rId7" Type="http://schemas.openxmlformats.org/officeDocument/2006/relationships/printerSettings" Target="../printerSettings/printerSettings24.bin"/><Relationship Id="rId12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Relationship Id="rId6" Type="http://schemas.openxmlformats.org/officeDocument/2006/relationships/printerSettings" Target="../printerSettings/printerSettings23.bin"/><Relationship Id="rId11" Type="http://schemas.openxmlformats.org/officeDocument/2006/relationships/printerSettings" Target="../printerSettings/printerSettings28.bin"/><Relationship Id="rId5" Type="http://schemas.openxmlformats.org/officeDocument/2006/relationships/printerSettings" Target="../printerSettings/printerSettings22.bin"/><Relationship Id="rId10" Type="http://schemas.openxmlformats.org/officeDocument/2006/relationships/printerSettings" Target="../printerSettings/printerSettings27.bin"/><Relationship Id="rId4" Type="http://schemas.openxmlformats.org/officeDocument/2006/relationships/printerSettings" Target="../printerSettings/printerSettings21.bin"/><Relationship Id="rId9" Type="http://schemas.openxmlformats.org/officeDocument/2006/relationships/printerSettings" Target="../printerSettings/printerSettings2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7"/>
  <sheetViews>
    <sheetView zoomScale="90" zoomScaleNormal="9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F2" sqref="F2"/>
    </sheetView>
  </sheetViews>
  <sheetFormatPr defaultRowHeight="15" x14ac:dyDescent="0.25"/>
  <cols>
    <col min="1" max="1" width="5" customWidth="1"/>
    <col min="2" max="2" width="5.5703125" customWidth="1"/>
    <col min="3" max="3" width="10.7109375" hidden="1" customWidth="1"/>
    <col min="4" max="4" width="40.42578125" style="88" customWidth="1"/>
    <col min="5" max="5" width="12.5703125" style="2" customWidth="1"/>
    <col min="6" max="6" width="11" customWidth="1"/>
    <col min="7" max="7" width="12.140625" customWidth="1"/>
    <col min="8" max="8" width="11.42578125" style="58" customWidth="1"/>
    <col min="9" max="9" width="11" style="41" customWidth="1"/>
    <col min="10" max="10" width="11.7109375" style="228" customWidth="1"/>
    <col min="11" max="11" width="10.5703125" style="325" customWidth="1"/>
    <col min="12" max="12" width="10.7109375" style="25" customWidth="1"/>
    <col min="13" max="13" width="9" hidden="1" customWidth="1"/>
    <col min="14" max="14" width="10.7109375" customWidth="1"/>
    <col min="15" max="15" width="9.7109375" hidden="1" customWidth="1"/>
    <col min="16" max="16" width="9.28515625" style="41" customWidth="1"/>
    <col min="17" max="17" width="12" style="41" customWidth="1"/>
    <col min="18" max="18" width="10.85546875" style="26" customWidth="1"/>
    <col min="19" max="19" width="11.28515625" customWidth="1"/>
    <col min="20" max="20" width="10.7109375" style="39" customWidth="1"/>
    <col min="21" max="21" width="8.7109375" style="74" customWidth="1"/>
    <col min="22" max="22" width="9" style="74" customWidth="1"/>
    <col min="23" max="23" width="11" style="74" customWidth="1"/>
    <col min="24" max="24" width="9.85546875" style="74" customWidth="1"/>
    <col min="25" max="25" width="1.42578125" style="24" customWidth="1"/>
    <col min="26" max="26" width="11.42578125" style="41" customWidth="1"/>
    <col min="27" max="27" width="11" style="41" customWidth="1"/>
    <col min="28" max="28" width="10" style="41" customWidth="1"/>
    <col min="29" max="29" width="12.28515625" customWidth="1"/>
  </cols>
  <sheetData>
    <row r="1" spans="1:30" x14ac:dyDescent="0.25">
      <c r="A1" s="337" t="s">
        <v>152</v>
      </c>
      <c r="B1" s="58"/>
      <c r="C1" s="228"/>
      <c r="D1" s="324"/>
      <c r="X1" s="75" t="s">
        <v>155</v>
      </c>
    </row>
    <row r="2" spans="1:30" ht="15.75" thickBot="1" x14ac:dyDescent="0.3">
      <c r="A2" s="338" t="s">
        <v>48</v>
      </c>
      <c r="B2" s="58"/>
      <c r="C2" s="228"/>
      <c r="D2" s="324"/>
      <c r="F2" s="382"/>
      <c r="T2" s="40" t="s">
        <v>45</v>
      </c>
      <c r="U2" s="75"/>
      <c r="V2" s="75"/>
      <c r="W2" s="75"/>
      <c r="X2" s="221"/>
      <c r="Y2" s="222"/>
    </row>
    <row r="3" spans="1:30" ht="15.75" thickBot="1" x14ac:dyDescent="0.3">
      <c r="A3" s="339"/>
      <c r="B3" s="345"/>
      <c r="C3" s="346"/>
      <c r="D3" s="347"/>
      <c r="E3" s="399" t="s">
        <v>148</v>
      </c>
      <c r="F3" s="400"/>
      <c r="G3" s="400"/>
      <c r="H3" s="401"/>
      <c r="I3" s="76" t="s">
        <v>66</v>
      </c>
      <c r="J3" s="236"/>
      <c r="K3" s="34"/>
      <c r="L3" s="34"/>
      <c r="M3" s="35"/>
      <c r="N3" s="35"/>
      <c r="O3" s="35"/>
      <c r="P3" s="42"/>
      <c r="Q3" s="44" t="s">
        <v>46</v>
      </c>
      <c r="R3" s="114"/>
      <c r="S3" s="28"/>
      <c r="T3" s="277"/>
      <c r="U3" s="220" t="s">
        <v>115</v>
      </c>
      <c r="V3" s="218"/>
      <c r="W3" s="220" t="s">
        <v>116</v>
      </c>
      <c r="X3" s="219"/>
      <c r="Z3" s="46" t="s">
        <v>75</v>
      </c>
    </row>
    <row r="4" spans="1:30" ht="75" customHeight="1" thickBot="1" x14ac:dyDescent="0.3">
      <c r="A4" s="5" t="s">
        <v>0</v>
      </c>
      <c r="B4" s="32" t="s">
        <v>1</v>
      </c>
      <c r="C4" s="204" t="s">
        <v>109</v>
      </c>
      <c r="D4" s="89" t="s">
        <v>49</v>
      </c>
      <c r="E4" s="1" t="s">
        <v>149</v>
      </c>
      <c r="F4" s="36" t="s">
        <v>2</v>
      </c>
      <c r="G4" s="49" t="s">
        <v>68</v>
      </c>
      <c r="H4" s="113" t="s">
        <v>124</v>
      </c>
      <c r="I4" s="344" t="s">
        <v>129</v>
      </c>
      <c r="J4" s="237" t="s">
        <v>130</v>
      </c>
      <c r="K4" s="375" t="s">
        <v>136</v>
      </c>
      <c r="L4" s="229" t="s">
        <v>47</v>
      </c>
      <c r="M4" s="383" t="s">
        <v>150</v>
      </c>
      <c r="N4" s="276" t="s">
        <v>134</v>
      </c>
      <c r="O4" s="357"/>
      <c r="P4" s="47" t="s">
        <v>69</v>
      </c>
      <c r="Q4" s="45" t="s">
        <v>67</v>
      </c>
      <c r="R4" s="180" t="s">
        <v>2</v>
      </c>
      <c r="S4" s="29" t="s">
        <v>88</v>
      </c>
      <c r="T4" s="278" t="s">
        <v>153</v>
      </c>
      <c r="U4" s="186" t="s">
        <v>106</v>
      </c>
      <c r="V4" s="217" t="s">
        <v>114</v>
      </c>
      <c r="W4" s="226" t="s">
        <v>77</v>
      </c>
      <c r="X4" s="187" t="s">
        <v>107</v>
      </c>
      <c r="Y4" s="59"/>
      <c r="Z4" s="334" t="s">
        <v>73</v>
      </c>
      <c r="AA4" s="360" t="s">
        <v>72</v>
      </c>
      <c r="AB4" s="47" t="s">
        <v>71</v>
      </c>
      <c r="AD4" s="256" t="s">
        <v>117</v>
      </c>
    </row>
    <row r="5" spans="1:30" ht="11.25" customHeight="1" thickBot="1" x14ac:dyDescent="0.3">
      <c r="A5" s="3"/>
      <c r="B5" s="3"/>
      <c r="C5" s="3"/>
      <c r="D5" s="90"/>
      <c r="E5" s="135"/>
      <c r="F5" s="136"/>
      <c r="G5" s="137" t="s">
        <v>126</v>
      </c>
      <c r="H5" s="138"/>
      <c r="I5" s="294" t="s">
        <v>144</v>
      </c>
      <c r="J5" s="37" t="s">
        <v>137</v>
      </c>
      <c r="K5" s="326" t="s">
        <v>139</v>
      </c>
      <c r="L5" s="327" t="s">
        <v>140</v>
      </c>
      <c r="M5" s="268"/>
      <c r="N5" s="268" t="s">
        <v>137</v>
      </c>
      <c r="O5" s="37"/>
      <c r="P5" s="43" t="s">
        <v>140</v>
      </c>
      <c r="Q5" s="118"/>
      <c r="R5" s="181"/>
      <c r="S5" s="119" t="s">
        <v>126</v>
      </c>
      <c r="T5" s="279"/>
      <c r="U5" s="225"/>
      <c r="V5" s="371" t="s">
        <v>142</v>
      </c>
      <c r="W5" s="372"/>
      <c r="X5" s="188" t="s">
        <v>142</v>
      </c>
      <c r="Z5" s="335"/>
      <c r="AA5" s="361"/>
      <c r="AB5" s="26"/>
    </row>
    <row r="6" spans="1:30" ht="28.5" x14ac:dyDescent="0.25">
      <c r="A6" s="77">
        <v>301</v>
      </c>
      <c r="B6" s="78">
        <v>3121</v>
      </c>
      <c r="C6" s="366">
        <v>62690043</v>
      </c>
      <c r="D6" s="367" t="s">
        <v>3</v>
      </c>
      <c r="E6" s="139">
        <v>6462.2000000000007</v>
      </c>
      <c r="F6" s="140">
        <v>582.86400000000003</v>
      </c>
      <c r="G6" s="368">
        <v>700</v>
      </c>
      <c r="H6" s="142">
        <v>482.93</v>
      </c>
      <c r="I6" s="270"/>
      <c r="J6" s="238"/>
      <c r="K6" s="176"/>
      <c r="L6" s="271"/>
      <c r="M6" s="271"/>
      <c r="N6" s="176"/>
      <c r="O6" s="176"/>
      <c r="P6" s="203"/>
      <c r="Q6" s="120">
        <f t="shared" ref="Q6:Q37" si="0">SUM(E6,I6:M6)</f>
        <v>6462.2000000000007</v>
      </c>
      <c r="R6" s="182">
        <f t="shared" ref="R6:R37" si="1">F6+L6</f>
        <v>582.86400000000003</v>
      </c>
      <c r="S6" s="121">
        <f t="shared" ref="S6:S37" si="2">G6+N6+O6</f>
        <v>700</v>
      </c>
      <c r="T6" s="280">
        <f t="shared" ref="T6:T37" si="3">H6+P6</f>
        <v>482.93</v>
      </c>
      <c r="U6" s="247">
        <v>5</v>
      </c>
      <c r="V6" s="369"/>
      <c r="W6" s="257">
        <v>24.259999999999998</v>
      </c>
      <c r="X6" s="370"/>
      <c r="Y6" s="122"/>
      <c r="Z6" s="244">
        <f t="shared" ref="Z6:Z37" si="4">SUM(I6:M6)</f>
        <v>0</v>
      </c>
      <c r="AA6" s="362">
        <f t="shared" ref="AA6:AA37" si="5">+N6+O6</f>
        <v>0</v>
      </c>
      <c r="AB6" s="124">
        <f t="shared" ref="AB6:AB37" si="6">P6</f>
        <v>0</v>
      </c>
      <c r="AD6" s="223" t="str">
        <f t="shared" ref="AD6:AD37" si="7">IF(ABS(Z6)+ABS(AA6)+ABS(AB6)+ABS(V6)+ABS(X6)&gt;0,"A","")</f>
        <v/>
      </c>
    </row>
    <row r="7" spans="1:30" ht="28.5" x14ac:dyDescent="0.25">
      <c r="A7" s="50">
        <v>302</v>
      </c>
      <c r="B7" s="79">
        <v>3121</v>
      </c>
      <c r="C7" s="206">
        <v>62690060</v>
      </c>
      <c r="D7" s="91" t="s">
        <v>4</v>
      </c>
      <c r="E7" s="139">
        <v>8690.2400000000016</v>
      </c>
      <c r="F7" s="143">
        <v>418.71999999999997</v>
      </c>
      <c r="G7" s="141">
        <v>500</v>
      </c>
      <c r="H7" s="144">
        <v>343.65</v>
      </c>
      <c r="I7" s="270"/>
      <c r="J7" s="238"/>
      <c r="K7" s="176"/>
      <c r="L7" s="271"/>
      <c r="M7" s="271"/>
      <c r="N7" s="176"/>
      <c r="O7" s="176"/>
      <c r="P7" s="203"/>
      <c r="Q7" s="120">
        <f t="shared" si="0"/>
        <v>8690.2400000000016</v>
      </c>
      <c r="R7" s="182">
        <f t="shared" si="1"/>
        <v>418.71999999999997</v>
      </c>
      <c r="S7" s="121">
        <f t="shared" si="2"/>
        <v>500</v>
      </c>
      <c r="T7" s="280">
        <f t="shared" si="3"/>
        <v>343.65</v>
      </c>
      <c r="U7" s="247">
        <v>5</v>
      </c>
      <c r="V7" s="190"/>
      <c r="W7" s="257">
        <v>1.86</v>
      </c>
      <c r="X7" s="190"/>
      <c r="Y7" s="122"/>
      <c r="Z7" s="125">
        <f t="shared" si="4"/>
        <v>0</v>
      </c>
      <c r="AA7" s="363">
        <f t="shared" si="5"/>
        <v>0</v>
      </c>
      <c r="AB7" s="224">
        <f t="shared" si="6"/>
        <v>0</v>
      </c>
      <c r="AD7" s="223" t="str">
        <f t="shared" si="7"/>
        <v/>
      </c>
    </row>
    <row r="8" spans="1:30" ht="42.75" x14ac:dyDescent="0.25">
      <c r="A8" s="50">
        <v>303</v>
      </c>
      <c r="B8" s="79">
        <v>3127</v>
      </c>
      <c r="C8" s="206">
        <v>62690221</v>
      </c>
      <c r="D8" s="92" t="s">
        <v>85</v>
      </c>
      <c r="E8" s="139">
        <f>8009.64+20.57</f>
        <v>8030.21</v>
      </c>
      <c r="F8" s="143">
        <v>1651.5129999999999</v>
      </c>
      <c r="G8" s="141">
        <v>44.2</v>
      </c>
      <c r="H8" s="144">
        <v>1446.99</v>
      </c>
      <c r="I8" s="270"/>
      <c r="J8" s="238"/>
      <c r="K8" s="176"/>
      <c r="L8" s="380"/>
      <c r="M8" s="297"/>
      <c r="N8" s="176"/>
      <c r="O8" s="176"/>
      <c r="P8" s="381"/>
      <c r="Q8" s="120">
        <f t="shared" si="0"/>
        <v>8030.21</v>
      </c>
      <c r="R8" s="182">
        <f t="shared" si="1"/>
        <v>1651.5129999999999</v>
      </c>
      <c r="S8" s="121">
        <f t="shared" si="2"/>
        <v>44.2</v>
      </c>
      <c r="T8" s="280">
        <f t="shared" si="3"/>
        <v>1446.99</v>
      </c>
      <c r="U8" s="247">
        <v>15</v>
      </c>
      <c r="V8" s="190"/>
      <c r="W8" s="257">
        <v>58.354999999999997</v>
      </c>
      <c r="X8" s="190"/>
      <c r="Y8" s="122"/>
      <c r="Z8" s="125">
        <f t="shared" si="4"/>
        <v>0</v>
      </c>
      <c r="AA8" s="363">
        <f t="shared" si="5"/>
        <v>0</v>
      </c>
      <c r="AB8" s="224">
        <f t="shared" si="6"/>
        <v>0</v>
      </c>
      <c r="AD8" s="223" t="str">
        <f t="shared" si="7"/>
        <v/>
      </c>
    </row>
    <row r="9" spans="1:30" ht="45.75" customHeight="1" x14ac:dyDescent="0.25">
      <c r="A9" s="50">
        <v>312</v>
      </c>
      <c r="B9" s="79">
        <v>3122</v>
      </c>
      <c r="C9" s="206">
        <v>62690272</v>
      </c>
      <c r="D9" s="91" t="s">
        <v>81</v>
      </c>
      <c r="E9" s="139">
        <v>7835.2699999999995</v>
      </c>
      <c r="F9" s="143">
        <v>1673.413</v>
      </c>
      <c r="G9" s="141">
        <v>0</v>
      </c>
      <c r="H9" s="144">
        <v>1348.8999999999999</v>
      </c>
      <c r="I9" s="270"/>
      <c r="J9" s="238"/>
      <c r="K9" s="153"/>
      <c r="L9" s="271"/>
      <c r="M9" s="153"/>
      <c r="N9" s="153"/>
      <c r="O9" s="153"/>
      <c r="P9" s="203"/>
      <c r="Q9" s="120">
        <f t="shared" si="0"/>
        <v>7835.2699999999995</v>
      </c>
      <c r="R9" s="182">
        <f t="shared" si="1"/>
        <v>1673.413</v>
      </c>
      <c r="S9" s="121">
        <f t="shared" si="2"/>
        <v>0</v>
      </c>
      <c r="T9" s="280">
        <f t="shared" si="3"/>
        <v>1348.8999999999999</v>
      </c>
      <c r="U9" s="247">
        <v>10</v>
      </c>
      <c r="V9" s="190"/>
      <c r="W9" s="257">
        <v>490</v>
      </c>
      <c r="X9" s="189"/>
      <c r="Y9" s="122"/>
      <c r="Z9" s="125">
        <f t="shared" si="4"/>
        <v>0</v>
      </c>
      <c r="AA9" s="363">
        <f t="shared" si="5"/>
        <v>0</v>
      </c>
      <c r="AB9" s="224">
        <f t="shared" si="6"/>
        <v>0</v>
      </c>
      <c r="AD9" s="223" t="str">
        <f t="shared" si="7"/>
        <v/>
      </c>
    </row>
    <row r="10" spans="1:30" ht="28.5" x14ac:dyDescent="0.25">
      <c r="A10" s="50">
        <v>307</v>
      </c>
      <c r="B10" s="79">
        <v>3122</v>
      </c>
      <c r="C10" s="206">
        <v>62690281</v>
      </c>
      <c r="D10" s="91" t="s">
        <v>5</v>
      </c>
      <c r="E10" s="139">
        <v>7883.41</v>
      </c>
      <c r="F10" s="143">
        <v>1064.835</v>
      </c>
      <c r="G10" s="141">
        <v>422</v>
      </c>
      <c r="H10" s="144">
        <v>868.55000000000007</v>
      </c>
      <c r="I10" s="270"/>
      <c r="J10" s="238"/>
      <c r="K10" s="153"/>
      <c r="L10" s="271"/>
      <c r="M10" s="153"/>
      <c r="N10" s="153"/>
      <c r="O10" s="153"/>
      <c r="P10" s="203"/>
      <c r="Q10" s="120">
        <f t="shared" si="0"/>
        <v>7883.41</v>
      </c>
      <c r="R10" s="182">
        <f t="shared" si="1"/>
        <v>1064.835</v>
      </c>
      <c r="S10" s="121">
        <f t="shared" si="2"/>
        <v>422</v>
      </c>
      <c r="T10" s="280">
        <f t="shared" si="3"/>
        <v>868.55000000000007</v>
      </c>
      <c r="U10" s="247">
        <v>6</v>
      </c>
      <c r="V10" s="190"/>
      <c r="W10" s="257">
        <v>0</v>
      </c>
      <c r="X10" s="341"/>
      <c r="Y10" s="122"/>
      <c r="Z10" s="125">
        <f t="shared" si="4"/>
        <v>0</v>
      </c>
      <c r="AA10" s="363">
        <f t="shared" si="5"/>
        <v>0</v>
      </c>
      <c r="AB10" s="224">
        <f t="shared" si="6"/>
        <v>0</v>
      </c>
      <c r="AD10" s="223" t="str">
        <f t="shared" si="7"/>
        <v/>
      </c>
    </row>
    <row r="11" spans="1:30" ht="42.75" x14ac:dyDescent="0.25">
      <c r="A11" s="50">
        <v>308</v>
      </c>
      <c r="B11" s="79">
        <v>3127</v>
      </c>
      <c r="C11" s="206">
        <v>15062848</v>
      </c>
      <c r="D11" s="91" t="s">
        <v>6</v>
      </c>
      <c r="E11" s="145">
        <v>26018.05</v>
      </c>
      <c r="F11" s="146">
        <v>2611.6530000000002</v>
      </c>
      <c r="G11" s="147">
        <v>1890</v>
      </c>
      <c r="H11" s="148">
        <v>2193.59</v>
      </c>
      <c r="I11" s="270"/>
      <c r="J11" s="238"/>
      <c r="K11" s="153">
        <v>170.7</v>
      </c>
      <c r="L11" s="271"/>
      <c r="M11" s="153"/>
      <c r="N11" s="389">
        <v>1500</v>
      </c>
      <c r="O11" s="153"/>
      <c r="P11" s="203"/>
      <c r="Q11" s="120">
        <f t="shared" si="0"/>
        <v>26188.75</v>
      </c>
      <c r="R11" s="182">
        <f t="shared" si="1"/>
        <v>2611.6530000000002</v>
      </c>
      <c r="S11" s="121">
        <f t="shared" si="2"/>
        <v>3390</v>
      </c>
      <c r="T11" s="280">
        <f t="shared" si="3"/>
        <v>2193.59</v>
      </c>
      <c r="U11" s="247">
        <v>6</v>
      </c>
      <c r="V11" s="190"/>
      <c r="W11" s="257">
        <v>4075.8999999999996</v>
      </c>
      <c r="X11" s="342"/>
      <c r="Y11" s="126"/>
      <c r="Z11" s="125">
        <f t="shared" si="4"/>
        <v>170.7</v>
      </c>
      <c r="AA11" s="363">
        <f t="shared" si="5"/>
        <v>1500</v>
      </c>
      <c r="AB11" s="224">
        <f t="shared" si="6"/>
        <v>0</v>
      </c>
      <c r="AD11" s="223" t="str">
        <f t="shared" si="7"/>
        <v>A</v>
      </c>
    </row>
    <row r="12" spans="1:30" ht="28.5" x14ac:dyDescent="0.25">
      <c r="A12" s="50">
        <v>309</v>
      </c>
      <c r="B12" s="79">
        <v>3127</v>
      </c>
      <c r="C12" s="206">
        <v>175790</v>
      </c>
      <c r="D12" s="91" t="s">
        <v>7</v>
      </c>
      <c r="E12" s="145">
        <v>17421.319999999996</v>
      </c>
      <c r="F12" s="146">
        <v>3647.1279999999997</v>
      </c>
      <c r="G12" s="147">
        <v>820</v>
      </c>
      <c r="H12" s="148">
        <v>3010.34</v>
      </c>
      <c r="I12" s="270"/>
      <c r="J12" s="238"/>
      <c r="K12" s="153">
        <v>34.4</v>
      </c>
      <c r="L12" s="271"/>
      <c r="M12" s="153"/>
      <c r="N12" s="389">
        <v>1223</v>
      </c>
      <c r="O12" s="153"/>
      <c r="P12" s="203"/>
      <c r="Q12" s="120">
        <f t="shared" si="0"/>
        <v>17455.719999999998</v>
      </c>
      <c r="R12" s="182">
        <f t="shared" si="1"/>
        <v>3647.1279999999997</v>
      </c>
      <c r="S12" s="121">
        <f t="shared" si="2"/>
        <v>2043</v>
      </c>
      <c r="T12" s="280">
        <f t="shared" si="3"/>
        <v>3010.34</v>
      </c>
      <c r="U12" s="247">
        <v>6</v>
      </c>
      <c r="V12" s="190"/>
      <c r="W12" s="257">
        <v>2571.8999999999996</v>
      </c>
      <c r="X12" s="341"/>
      <c r="Y12" s="126"/>
      <c r="Z12" s="125">
        <f t="shared" si="4"/>
        <v>34.4</v>
      </c>
      <c r="AA12" s="363">
        <f t="shared" si="5"/>
        <v>1223</v>
      </c>
      <c r="AB12" s="224">
        <f t="shared" si="6"/>
        <v>0</v>
      </c>
      <c r="AD12" s="223" t="str">
        <f t="shared" si="7"/>
        <v>A</v>
      </c>
    </row>
    <row r="13" spans="1:30" ht="42.75" x14ac:dyDescent="0.25">
      <c r="A13" s="50">
        <v>317</v>
      </c>
      <c r="B13" s="79">
        <v>3127</v>
      </c>
      <c r="C13" s="206">
        <v>145238</v>
      </c>
      <c r="D13" s="91" t="s">
        <v>8</v>
      </c>
      <c r="E13" s="145">
        <v>10396.549999999999</v>
      </c>
      <c r="F13" s="146">
        <v>1392.28</v>
      </c>
      <c r="G13" s="147">
        <v>2485</v>
      </c>
      <c r="H13" s="148">
        <v>1119.6299999999999</v>
      </c>
      <c r="I13" s="270"/>
      <c r="J13" s="238"/>
      <c r="K13" s="153"/>
      <c r="L13" s="271"/>
      <c r="M13" s="153"/>
      <c r="N13" s="389">
        <v>1185</v>
      </c>
      <c r="O13" s="153"/>
      <c r="P13" s="203"/>
      <c r="Q13" s="120">
        <f t="shared" si="0"/>
        <v>10396.549999999999</v>
      </c>
      <c r="R13" s="182">
        <f t="shared" si="1"/>
        <v>1392.28</v>
      </c>
      <c r="S13" s="121">
        <f t="shared" si="2"/>
        <v>3670</v>
      </c>
      <c r="T13" s="280">
        <f t="shared" si="3"/>
        <v>1119.6299999999999</v>
      </c>
      <c r="U13" s="247">
        <v>6</v>
      </c>
      <c r="V13" s="190"/>
      <c r="W13" s="257">
        <v>30.5</v>
      </c>
      <c r="X13" s="341"/>
      <c r="Y13" s="126"/>
      <c r="Z13" s="125">
        <f t="shared" si="4"/>
        <v>0</v>
      </c>
      <c r="AA13" s="363">
        <f t="shared" si="5"/>
        <v>1185</v>
      </c>
      <c r="AB13" s="224">
        <f t="shared" si="6"/>
        <v>0</v>
      </c>
      <c r="AD13" s="223" t="str">
        <f t="shared" si="7"/>
        <v>A</v>
      </c>
    </row>
    <row r="14" spans="1:30" ht="28.5" x14ac:dyDescent="0.25">
      <c r="A14" s="50">
        <v>305</v>
      </c>
      <c r="B14" s="79">
        <v>3122</v>
      </c>
      <c r="C14" s="206">
        <v>62690035</v>
      </c>
      <c r="D14" s="91" t="s">
        <v>61</v>
      </c>
      <c r="E14" s="145">
        <v>7897.3200000000015</v>
      </c>
      <c r="F14" s="146">
        <v>374.35300000000001</v>
      </c>
      <c r="G14" s="147">
        <v>0</v>
      </c>
      <c r="H14" s="148">
        <v>301.03000000000003</v>
      </c>
      <c r="I14" s="270"/>
      <c r="J14" s="238"/>
      <c r="K14" s="153"/>
      <c r="L14" s="271"/>
      <c r="M14" s="153"/>
      <c r="N14" s="389">
        <v>1513</v>
      </c>
      <c r="O14" s="153"/>
      <c r="P14" s="203"/>
      <c r="Q14" s="120">
        <f t="shared" si="0"/>
        <v>7897.3200000000015</v>
      </c>
      <c r="R14" s="182">
        <f t="shared" si="1"/>
        <v>374.35300000000001</v>
      </c>
      <c r="S14" s="121">
        <f t="shared" si="2"/>
        <v>1513</v>
      </c>
      <c r="T14" s="280">
        <f t="shared" si="3"/>
        <v>301.03000000000003</v>
      </c>
      <c r="U14" s="247">
        <v>6</v>
      </c>
      <c r="V14" s="190"/>
      <c r="W14" s="257">
        <v>593.25</v>
      </c>
      <c r="X14" s="341"/>
      <c r="Y14" s="126"/>
      <c r="Z14" s="125">
        <f t="shared" si="4"/>
        <v>0</v>
      </c>
      <c r="AA14" s="363">
        <f t="shared" si="5"/>
        <v>1513</v>
      </c>
      <c r="AB14" s="224">
        <f t="shared" si="6"/>
        <v>0</v>
      </c>
      <c r="AD14" s="223" t="str">
        <f t="shared" si="7"/>
        <v>A</v>
      </c>
    </row>
    <row r="15" spans="1:30" ht="42.75" x14ac:dyDescent="0.25">
      <c r="A15" s="50">
        <v>314</v>
      </c>
      <c r="B15" s="79">
        <v>3122</v>
      </c>
      <c r="C15" s="206">
        <v>581101</v>
      </c>
      <c r="D15" s="91" t="s">
        <v>9</v>
      </c>
      <c r="E15" s="145">
        <v>10542.590000000002</v>
      </c>
      <c r="F15" s="146">
        <v>1113.146</v>
      </c>
      <c r="G15" s="147">
        <v>680</v>
      </c>
      <c r="H15" s="148">
        <v>895.16000000000008</v>
      </c>
      <c r="I15" s="270">
        <v>76.8</v>
      </c>
      <c r="J15" s="238"/>
      <c r="K15" s="153">
        <v>608.5</v>
      </c>
      <c r="L15" s="271"/>
      <c r="M15" s="153"/>
      <c r="N15" s="153">
        <v>-76.8</v>
      </c>
      <c r="O15" s="153"/>
      <c r="P15" s="203"/>
      <c r="Q15" s="120">
        <f t="shared" si="0"/>
        <v>11227.890000000001</v>
      </c>
      <c r="R15" s="182">
        <f t="shared" si="1"/>
        <v>1113.146</v>
      </c>
      <c r="S15" s="121">
        <f t="shared" si="2"/>
        <v>603.20000000000005</v>
      </c>
      <c r="T15" s="280">
        <f t="shared" si="3"/>
        <v>895.16000000000008</v>
      </c>
      <c r="U15" s="247">
        <v>6</v>
      </c>
      <c r="V15" s="190"/>
      <c r="W15" s="257">
        <v>37.799999999999997</v>
      </c>
      <c r="X15" s="341"/>
      <c r="Y15" s="126"/>
      <c r="Z15" s="125">
        <f t="shared" si="4"/>
        <v>685.3</v>
      </c>
      <c r="AA15" s="363">
        <f t="shared" si="5"/>
        <v>-76.8</v>
      </c>
      <c r="AB15" s="224">
        <f t="shared" si="6"/>
        <v>0</v>
      </c>
      <c r="AD15" s="223" t="str">
        <f t="shared" si="7"/>
        <v>A</v>
      </c>
    </row>
    <row r="16" spans="1:30" ht="28.5" x14ac:dyDescent="0.25">
      <c r="A16" s="50">
        <v>445</v>
      </c>
      <c r="B16" s="79">
        <v>3127</v>
      </c>
      <c r="C16" s="206">
        <v>87751</v>
      </c>
      <c r="D16" s="91" t="s">
        <v>10</v>
      </c>
      <c r="E16" s="145">
        <v>17821.43</v>
      </c>
      <c r="F16" s="146">
        <v>1880.403</v>
      </c>
      <c r="G16" s="147">
        <v>44</v>
      </c>
      <c r="H16" s="148">
        <v>1586.88</v>
      </c>
      <c r="I16" s="393">
        <v>-666</v>
      </c>
      <c r="J16" s="238"/>
      <c r="K16" s="153">
        <v>78.2</v>
      </c>
      <c r="L16" s="271"/>
      <c r="M16" s="153"/>
      <c r="N16" s="389">
        <f>2090</f>
        <v>2090</v>
      </c>
      <c r="O16" s="153"/>
      <c r="P16" s="203"/>
      <c r="Q16" s="120">
        <f t="shared" si="0"/>
        <v>17233.63</v>
      </c>
      <c r="R16" s="182">
        <f t="shared" si="1"/>
        <v>1880.403</v>
      </c>
      <c r="S16" s="121">
        <f t="shared" si="2"/>
        <v>2134</v>
      </c>
      <c r="T16" s="280">
        <f t="shared" si="3"/>
        <v>1586.88</v>
      </c>
      <c r="U16" s="247">
        <v>6</v>
      </c>
      <c r="V16" s="190"/>
      <c r="W16" s="257">
        <v>2806</v>
      </c>
      <c r="X16" s="341"/>
      <c r="Y16" s="126"/>
      <c r="Z16" s="125">
        <f t="shared" si="4"/>
        <v>-587.79999999999995</v>
      </c>
      <c r="AA16" s="363">
        <f t="shared" si="5"/>
        <v>2090</v>
      </c>
      <c r="AB16" s="224">
        <f t="shared" si="6"/>
        <v>0</v>
      </c>
      <c r="AD16" s="223" t="str">
        <f t="shared" si="7"/>
        <v>A</v>
      </c>
    </row>
    <row r="17" spans="1:30" ht="28.5" x14ac:dyDescent="0.25">
      <c r="A17" s="50">
        <v>318</v>
      </c>
      <c r="B17" s="79">
        <v>3127</v>
      </c>
      <c r="C17" s="206">
        <v>527939</v>
      </c>
      <c r="D17" s="92" t="s">
        <v>11</v>
      </c>
      <c r="E17" s="145">
        <v>15998.08</v>
      </c>
      <c r="F17" s="146">
        <v>1198.9000000000001</v>
      </c>
      <c r="G17" s="147">
        <v>359.97800000000001</v>
      </c>
      <c r="H17" s="148">
        <v>978.79</v>
      </c>
      <c r="I17" s="270"/>
      <c r="J17" s="238"/>
      <c r="K17" s="153">
        <v>15</v>
      </c>
      <c r="L17" s="271"/>
      <c r="M17" s="153"/>
      <c r="N17" s="153"/>
      <c r="O17" s="153"/>
      <c r="P17" s="298"/>
      <c r="Q17" s="120">
        <f t="shared" si="0"/>
        <v>16013.08</v>
      </c>
      <c r="R17" s="182">
        <f t="shared" si="1"/>
        <v>1198.9000000000001</v>
      </c>
      <c r="S17" s="121">
        <f t="shared" si="2"/>
        <v>359.97800000000001</v>
      </c>
      <c r="T17" s="280">
        <f t="shared" si="3"/>
        <v>978.79</v>
      </c>
      <c r="U17" s="247">
        <v>6</v>
      </c>
      <c r="V17" s="190"/>
      <c r="W17" s="257">
        <v>0</v>
      </c>
      <c r="X17" s="341"/>
      <c r="Y17" s="126"/>
      <c r="Z17" s="125">
        <f t="shared" si="4"/>
        <v>15</v>
      </c>
      <c r="AA17" s="363">
        <f t="shared" si="5"/>
        <v>0</v>
      </c>
      <c r="AB17" s="224">
        <f t="shared" si="6"/>
        <v>0</v>
      </c>
      <c r="AD17" s="223" t="str">
        <f t="shared" si="7"/>
        <v>A</v>
      </c>
    </row>
    <row r="18" spans="1:30" ht="28.5" x14ac:dyDescent="0.25">
      <c r="A18" s="50">
        <v>319</v>
      </c>
      <c r="B18" s="79">
        <v>3124</v>
      </c>
      <c r="C18" s="206">
        <v>62690400</v>
      </c>
      <c r="D18" s="91" t="s">
        <v>76</v>
      </c>
      <c r="E18" s="145">
        <v>9829.659999999998</v>
      </c>
      <c r="F18" s="146">
        <v>2023.4099999999999</v>
      </c>
      <c r="G18" s="147">
        <v>0</v>
      </c>
      <c r="H18" s="148">
        <v>1638.77</v>
      </c>
      <c r="I18" s="270"/>
      <c r="J18" s="238"/>
      <c r="K18" s="153">
        <v>56.4</v>
      </c>
      <c r="L18" s="271"/>
      <c r="M18" s="153"/>
      <c r="N18" s="153"/>
      <c r="O18" s="153"/>
      <c r="P18" s="203"/>
      <c r="Q18" s="120">
        <f t="shared" si="0"/>
        <v>9886.0599999999977</v>
      </c>
      <c r="R18" s="182">
        <f t="shared" si="1"/>
        <v>2023.4099999999999</v>
      </c>
      <c r="S18" s="121">
        <f t="shared" si="2"/>
        <v>0</v>
      </c>
      <c r="T18" s="280">
        <f t="shared" si="3"/>
        <v>1638.77</v>
      </c>
      <c r="U18" s="247">
        <v>6</v>
      </c>
      <c r="V18" s="190"/>
      <c r="W18" s="257">
        <v>348.3</v>
      </c>
      <c r="X18" s="341"/>
      <c r="Y18" s="126"/>
      <c r="Z18" s="125">
        <f t="shared" si="4"/>
        <v>56.4</v>
      </c>
      <c r="AA18" s="363">
        <f t="shared" si="5"/>
        <v>0</v>
      </c>
      <c r="AB18" s="224">
        <f t="shared" si="6"/>
        <v>0</v>
      </c>
      <c r="AD18" s="223" t="str">
        <f t="shared" si="7"/>
        <v>A</v>
      </c>
    </row>
    <row r="19" spans="1:30" ht="42.75" x14ac:dyDescent="0.25">
      <c r="A19" s="50">
        <v>320</v>
      </c>
      <c r="B19" s="79">
        <v>3114</v>
      </c>
      <c r="C19" s="206">
        <v>62693514</v>
      </c>
      <c r="D19" s="91" t="s">
        <v>12</v>
      </c>
      <c r="E19" s="145">
        <v>7531.84</v>
      </c>
      <c r="F19" s="146">
        <v>893.745</v>
      </c>
      <c r="G19" s="147">
        <v>65</v>
      </c>
      <c r="H19" s="148">
        <v>732.31000000000006</v>
      </c>
      <c r="I19" s="270"/>
      <c r="J19" s="238"/>
      <c r="K19" s="153"/>
      <c r="L19" s="271"/>
      <c r="M19" s="153"/>
      <c r="N19" s="153"/>
      <c r="O19" s="153"/>
      <c r="P19" s="203"/>
      <c r="Q19" s="120">
        <f t="shared" si="0"/>
        <v>7531.84</v>
      </c>
      <c r="R19" s="182">
        <f t="shared" si="1"/>
        <v>893.745</v>
      </c>
      <c r="S19" s="121">
        <f t="shared" si="2"/>
        <v>65</v>
      </c>
      <c r="T19" s="280">
        <f t="shared" si="3"/>
        <v>732.31000000000006</v>
      </c>
      <c r="U19" s="247">
        <v>3</v>
      </c>
      <c r="V19" s="190"/>
      <c r="W19" s="257">
        <v>0</v>
      </c>
      <c r="X19" s="341"/>
      <c r="Y19" s="126"/>
      <c r="Z19" s="125">
        <f t="shared" si="4"/>
        <v>0</v>
      </c>
      <c r="AA19" s="363">
        <f t="shared" si="5"/>
        <v>0</v>
      </c>
      <c r="AB19" s="224">
        <f t="shared" si="6"/>
        <v>0</v>
      </c>
      <c r="AD19" s="223" t="str">
        <f t="shared" si="7"/>
        <v/>
      </c>
    </row>
    <row r="20" spans="1:30" ht="42.75" x14ac:dyDescent="0.25">
      <c r="A20" s="50">
        <v>321</v>
      </c>
      <c r="B20" s="79">
        <v>3114</v>
      </c>
      <c r="C20" s="206">
        <v>62690361</v>
      </c>
      <c r="D20" s="91" t="s">
        <v>83</v>
      </c>
      <c r="E20" s="145">
        <v>13297.57</v>
      </c>
      <c r="F20" s="146">
        <v>1429.626</v>
      </c>
      <c r="G20" s="147">
        <v>300</v>
      </c>
      <c r="H20" s="148">
        <v>1149.6600000000001</v>
      </c>
      <c r="I20" s="270"/>
      <c r="J20" s="238"/>
      <c r="K20" s="153"/>
      <c r="L20" s="271"/>
      <c r="M20" s="153"/>
      <c r="N20" s="153"/>
      <c r="O20" s="153"/>
      <c r="P20" s="333"/>
      <c r="Q20" s="120">
        <f t="shared" si="0"/>
        <v>13297.57</v>
      </c>
      <c r="R20" s="182">
        <f t="shared" si="1"/>
        <v>1429.626</v>
      </c>
      <c r="S20" s="121">
        <f t="shared" si="2"/>
        <v>300</v>
      </c>
      <c r="T20" s="280">
        <f t="shared" si="3"/>
        <v>1149.6600000000001</v>
      </c>
      <c r="U20" s="247">
        <v>6</v>
      </c>
      <c r="V20" s="190"/>
      <c r="W20" s="257">
        <v>78.5</v>
      </c>
      <c r="X20" s="341"/>
      <c r="Y20" s="126"/>
      <c r="Z20" s="125">
        <f t="shared" si="4"/>
        <v>0</v>
      </c>
      <c r="AA20" s="363">
        <f t="shared" si="5"/>
        <v>0</v>
      </c>
      <c r="AB20" s="224">
        <f t="shared" si="6"/>
        <v>0</v>
      </c>
      <c r="AD20" s="223" t="str">
        <f t="shared" si="7"/>
        <v/>
      </c>
    </row>
    <row r="21" spans="1:30" ht="42.75" x14ac:dyDescent="0.25">
      <c r="A21" s="50">
        <v>327</v>
      </c>
      <c r="B21" s="79">
        <v>3114</v>
      </c>
      <c r="C21" s="206">
        <v>70837554</v>
      </c>
      <c r="D21" s="91" t="s">
        <v>13</v>
      </c>
      <c r="E21" s="145">
        <v>585.01</v>
      </c>
      <c r="F21" s="146">
        <v>0.372</v>
      </c>
      <c r="G21" s="147">
        <v>0</v>
      </c>
      <c r="H21" s="148">
        <v>0.3</v>
      </c>
      <c r="I21" s="270"/>
      <c r="J21" s="238"/>
      <c r="K21" s="176"/>
      <c r="L21" s="271"/>
      <c r="M21" s="271"/>
      <c r="N21" s="176"/>
      <c r="O21" s="176"/>
      <c r="P21" s="203"/>
      <c r="Q21" s="120">
        <f t="shared" si="0"/>
        <v>585.01</v>
      </c>
      <c r="R21" s="182">
        <f t="shared" si="1"/>
        <v>0.372</v>
      </c>
      <c r="S21" s="121">
        <f t="shared" si="2"/>
        <v>0</v>
      </c>
      <c r="T21" s="280">
        <f t="shared" si="3"/>
        <v>0.3</v>
      </c>
      <c r="U21" s="247">
        <v>1.5</v>
      </c>
      <c r="V21" s="190"/>
      <c r="W21" s="257">
        <v>21</v>
      </c>
      <c r="X21" s="341"/>
      <c r="Y21" s="126"/>
      <c r="Z21" s="125">
        <f t="shared" si="4"/>
        <v>0</v>
      </c>
      <c r="AA21" s="363">
        <f t="shared" si="5"/>
        <v>0</v>
      </c>
      <c r="AB21" s="224">
        <f t="shared" si="6"/>
        <v>0</v>
      </c>
      <c r="AD21" s="223" t="str">
        <f t="shared" si="7"/>
        <v/>
      </c>
    </row>
    <row r="22" spans="1:30" ht="28.5" x14ac:dyDescent="0.25">
      <c r="A22" s="50">
        <v>325</v>
      </c>
      <c r="B22" s="79">
        <v>3114</v>
      </c>
      <c r="C22" s="206">
        <v>70837538</v>
      </c>
      <c r="D22" s="91" t="s">
        <v>14</v>
      </c>
      <c r="E22" s="145">
        <v>1578.9600000000003</v>
      </c>
      <c r="F22" s="146">
        <v>17.771999999999998</v>
      </c>
      <c r="G22" s="147">
        <v>0</v>
      </c>
      <c r="H22" s="148">
        <v>14.29</v>
      </c>
      <c r="I22" s="270"/>
      <c r="J22" s="238"/>
      <c r="K22" s="176"/>
      <c r="L22" s="271"/>
      <c r="M22" s="271"/>
      <c r="N22" s="176"/>
      <c r="O22" s="176"/>
      <c r="P22" s="203"/>
      <c r="Q22" s="120">
        <f t="shared" si="0"/>
        <v>1578.9600000000003</v>
      </c>
      <c r="R22" s="182">
        <f t="shared" si="1"/>
        <v>17.771999999999998</v>
      </c>
      <c r="S22" s="121">
        <f t="shared" si="2"/>
        <v>0</v>
      </c>
      <c r="T22" s="280">
        <f t="shared" si="3"/>
        <v>14.29</v>
      </c>
      <c r="U22" s="247">
        <v>1.5</v>
      </c>
      <c r="V22" s="190"/>
      <c r="W22" s="257">
        <v>0</v>
      </c>
      <c r="X22" s="341"/>
      <c r="Y22" s="126"/>
      <c r="Z22" s="125">
        <f t="shared" si="4"/>
        <v>0</v>
      </c>
      <c r="AA22" s="363">
        <f t="shared" si="5"/>
        <v>0</v>
      </c>
      <c r="AB22" s="224">
        <f t="shared" si="6"/>
        <v>0</v>
      </c>
      <c r="AD22" s="223" t="str">
        <f t="shared" si="7"/>
        <v/>
      </c>
    </row>
    <row r="23" spans="1:30" ht="42" customHeight="1" x14ac:dyDescent="0.25">
      <c r="A23" s="50">
        <v>455</v>
      </c>
      <c r="B23" s="79">
        <v>3146</v>
      </c>
      <c r="C23" s="206">
        <v>72049103</v>
      </c>
      <c r="D23" s="91" t="s">
        <v>80</v>
      </c>
      <c r="E23" s="145">
        <v>8425.2599999999984</v>
      </c>
      <c r="F23" s="146">
        <v>744.16499999999996</v>
      </c>
      <c r="G23" s="147">
        <v>0</v>
      </c>
      <c r="H23" s="148">
        <v>598.42999999999995</v>
      </c>
      <c r="I23" s="379">
        <v>-800</v>
      </c>
      <c r="J23" s="328"/>
      <c r="K23" s="396"/>
      <c r="L23" s="397"/>
      <c r="M23" s="397"/>
      <c r="N23" s="396">
        <v>800</v>
      </c>
      <c r="O23" s="176"/>
      <c r="P23" s="203"/>
      <c r="Q23" s="120">
        <f t="shared" si="0"/>
        <v>7625.2599999999984</v>
      </c>
      <c r="R23" s="182">
        <f t="shared" si="1"/>
        <v>744.16499999999996</v>
      </c>
      <c r="S23" s="121">
        <f t="shared" si="2"/>
        <v>800</v>
      </c>
      <c r="T23" s="280">
        <f t="shared" si="3"/>
        <v>598.42999999999995</v>
      </c>
      <c r="U23" s="247">
        <v>6</v>
      </c>
      <c r="V23" s="190"/>
      <c r="W23" s="257">
        <v>264.3</v>
      </c>
      <c r="X23" s="341"/>
      <c r="Y23" s="126"/>
      <c r="Z23" s="125">
        <f t="shared" si="4"/>
        <v>-800</v>
      </c>
      <c r="AA23" s="363">
        <f t="shared" si="5"/>
        <v>800</v>
      </c>
      <c r="AB23" s="224">
        <f t="shared" si="6"/>
        <v>0</v>
      </c>
      <c r="AD23" s="223" t="str">
        <f t="shared" si="7"/>
        <v>A</v>
      </c>
    </row>
    <row r="24" spans="1:30" ht="27.75" customHeight="1" x14ac:dyDescent="0.25">
      <c r="A24" s="50">
        <v>322</v>
      </c>
      <c r="B24" s="79">
        <v>3133</v>
      </c>
      <c r="C24" s="206">
        <v>62690540</v>
      </c>
      <c r="D24" s="93" t="s">
        <v>15</v>
      </c>
      <c r="E24" s="145">
        <v>4878.4699999999993</v>
      </c>
      <c r="F24" s="146">
        <v>248.77799999999999</v>
      </c>
      <c r="G24" s="147">
        <v>0</v>
      </c>
      <c r="H24" s="148">
        <v>200.06</v>
      </c>
      <c r="I24" s="270"/>
      <c r="J24" s="238"/>
      <c r="K24" s="176"/>
      <c r="L24" s="271"/>
      <c r="M24" s="271"/>
      <c r="N24" s="176"/>
      <c r="O24" s="176"/>
      <c r="P24" s="203"/>
      <c r="Q24" s="120">
        <f t="shared" si="0"/>
        <v>4878.4699999999993</v>
      </c>
      <c r="R24" s="182">
        <f t="shared" si="1"/>
        <v>248.77799999999999</v>
      </c>
      <c r="S24" s="121">
        <f t="shared" si="2"/>
        <v>0</v>
      </c>
      <c r="T24" s="280">
        <f t="shared" si="3"/>
        <v>200.06</v>
      </c>
      <c r="U24" s="247">
        <v>3</v>
      </c>
      <c r="V24" s="190"/>
      <c r="W24" s="257">
        <v>0</v>
      </c>
      <c r="X24" s="341"/>
      <c r="Y24" s="126"/>
      <c r="Z24" s="125">
        <f t="shared" si="4"/>
        <v>0</v>
      </c>
      <c r="AA24" s="363">
        <f t="shared" si="5"/>
        <v>0</v>
      </c>
      <c r="AB24" s="224">
        <f t="shared" si="6"/>
        <v>0</v>
      </c>
      <c r="AD24" s="223" t="str">
        <f t="shared" si="7"/>
        <v/>
      </c>
    </row>
    <row r="25" spans="1:30" ht="28.5" x14ac:dyDescent="0.25">
      <c r="A25" s="50">
        <v>332</v>
      </c>
      <c r="B25" s="79">
        <v>3147</v>
      </c>
      <c r="C25" s="206">
        <v>528315</v>
      </c>
      <c r="D25" s="94" t="s">
        <v>16</v>
      </c>
      <c r="E25" s="145">
        <v>7225.4999999999991</v>
      </c>
      <c r="F25" s="146">
        <v>1474.701</v>
      </c>
      <c r="G25" s="147">
        <v>300</v>
      </c>
      <c r="H25" s="148">
        <v>1185.9100000000001</v>
      </c>
      <c r="I25" s="270"/>
      <c r="J25" s="238"/>
      <c r="K25" s="176"/>
      <c r="L25" s="271"/>
      <c r="M25" s="297"/>
      <c r="N25" s="176"/>
      <c r="O25" s="176"/>
      <c r="P25" s="203"/>
      <c r="Q25" s="120">
        <f t="shared" si="0"/>
        <v>7225.4999999999991</v>
      </c>
      <c r="R25" s="182">
        <f t="shared" si="1"/>
        <v>1474.701</v>
      </c>
      <c r="S25" s="121">
        <f t="shared" si="2"/>
        <v>300</v>
      </c>
      <c r="T25" s="280">
        <f t="shared" si="3"/>
        <v>1185.9100000000001</v>
      </c>
      <c r="U25" s="247">
        <v>4</v>
      </c>
      <c r="V25" s="190"/>
      <c r="W25" s="257">
        <v>0</v>
      </c>
      <c r="X25" s="341"/>
      <c r="Y25" s="126"/>
      <c r="Z25" s="125">
        <f t="shared" si="4"/>
        <v>0</v>
      </c>
      <c r="AA25" s="363">
        <f t="shared" si="5"/>
        <v>0</v>
      </c>
      <c r="AB25" s="224">
        <f t="shared" si="6"/>
        <v>0</v>
      </c>
      <c r="AD25" s="223" t="str">
        <f t="shared" si="7"/>
        <v/>
      </c>
    </row>
    <row r="26" spans="1:30" ht="28.5" x14ac:dyDescent="0.25">
      <c r="A26" s="50">
        <v>335</v>
      </c>
      <c r="B26" s="80">
        <v>3141</v>
      </c>
      <c r="C26" s="206">
        <v>49335499</v>
      </c>
      <c r="D26" s="93" t="s">
        <v>17</v>
      </c>
      <c r="E26" s="145">
        <v>3431.26</v>
      </c>
      <c r="F26" s="146">
        <v>1006.861</v>
      </c>
      <c r="G26" s="147">
        <v>0</v>
      </c>
      <c r="H26" s="148">
        <v>821.97</v>
      </c>
      <c r="I26" s="270"/>
      <c r="J26" s="238"/>
      <c r="K26" s="176"/>
      <c r="L26" s="271">
        <v>0.5</v>
      </c>
      <c r="M26" s="271"/>
      <c r="N26" s="176"/>
      <c r="O26" s="176"/>
      <c r="P26" s="203">
        <v>0.5</v>
      </c>
      <c r="Q26" s="120">
        <f t="shared" si="0"/>
        <v>3431.76</v>
      </c>
      <c r="R26" s="182">
        <f t="shared" si="1"/>
        <v>1007.361</v>
      </c>
      <c r="S26" s="121">
        <f t="shared" si="2"/>
        <v>0</v>
      </c>
      <c r="T26" s="280">
        <f t="shared" si="3"/>
        <v>822.47</v>
      </c>
      <c r="U26" s="247">
        <v>1.5</v>
      </c>
      <c r="V26" s="190"/>
      <c r="W26" s="257">
        <v>0</v>
      </c>
      <c r="X26" s="341"/>
      <c r="Y26" s="126"/>
      <c r="Z26" s="125">
        <f t="shared" si="4"/>
        <v>0.5</v>
      </c>
      <c r="AA26" s="363">
        <f t="shared" si="5"/>
        <v>0</v>
      </c>
      <c r="AB26" s="224">
        <f t="shared" si="6"/>
        <v>0.5</v>
      </c>
      <c r="AD26" s="223" t="str">
        <f t="shared" si="7"/>
        <v>A</v>
      </c>
    </row>
    <row r="27" spans="1:30" ht="57.75" thickBot="1" x14ac:dyDescent="0.3">
      <c r="A27" s="295">
        <v>352</v>
      </c>
      <c r="B27" s="57">
        <v>3294</v>
      </c>
      <c r="C27" s="321">
        <v>62731882</v>
      </c>
      <c r="D27" s="296" t="s">
        <v>125</v>
      </c>
      <c r="E27" s="340">
        <v>10336.450000000001</v>
      </c>
      <c r="F27" s="290">
        <v>55.452000000000005</v>
      </c>
      <c r="G27" s="173">
        <v>0</v>
      </c>
      <c r="H27" s="291">
        <v>50.92</v>
      </c>
      <c r="I27" s="300"/>
      <c r="J27" s="301"/>
      <c r="K27" s="172"/>
      <c r="L27" s="302"/>
      <c r="M27" s="302"/>
      <c r="N27" s="172"/>
      <c r="O27" s="172"/>
      <c r="P27" s="303"/>
      <c r="Q27" s="130">
        <f t="shared" si="0"/>
        <v>10336.450000000001</v>
      </c>
      <c r="R27" s="185">
        <f t="shared" si="1"/>
        <v>55.452000000000005</v>
      </c>
      <c r="S27" s="131">
        <f t="shared" si="2"/>
        <v>0</v>
      </c>
      <c r="T27" s="283">
        <f t="shared" si="3"/>
        <v>50.92</v>
      </c>
      <c r="U27" s="247">
        <v>6</v>
      </c>
      <c r="V27" s="191"/>
      <c r="W27" s="292">
        <v>3409</v>
      </c>
      <c r="X27" s="343"/>
      <c r="Y27" s="293"/>
      <c r="Z27" s="125">
        <f t="shared" si="4"/>
        <v>0</v>
      </c>
      <c r="AA27" s="363">
        <f t="shared" si="5"/>
        <v>0</v>
      </c>
      <c r="AB27" s="224">
        <f t="shared" si="6"/>
        <v>0</v>
      </c>
      <c r="AD27" s="223" t="str">
        <f t="shared" si="7"/>
        <v/>
      </c>
    </row>
    <row r="28" spans="1:30" ht="24" customHeight="1" x14ac:dyDescent="0.25">
      <c r="A28" s="106">
        <v>390</v>
      </c>
      <c r="B28" s="286">
        <v>3121</v>
      </c>
      <c r="C28" s="208">
        <v>60116781</v>
      </c>
      <c r="D28" s="103" t="s">
        <v>18</v>
      </c>
      <c r="E28" s="287">
        <v>5120.43</v>
      </c>
      <c r="F28" s="149">
        <v>386.73099999999999</v>
      </c>
      <c r="G28" s="150">
        <v>200</v>
      </c>
      <c r="H28" s="151">
        <v>310.98</v>
      </c>
      <c r="I28" s="304"/>
      <c r="J28" s="305"/>
      <c r="K28" s="329"/>
      <c r="L28" s="169"/>
      <c r="M28" s="307"/>
      <c r="N28" s="169"/>
      <c r="O28" s="169"/>
      <c r="P28" s="308"/>
      <c r="Q28" s="123">
        <f t="shared" si="0"/>
        <v>5120.43</v>
      </c>
      <c r="R28" s="183">
        <f t="shared" si="1"/>
        <v>386.73099999999999</v>
      </c>
      <c r="S28" s="124">
        <f t="shared" si="2"/>
        <v>200</v>
      </c>
      <c r="T28" s="282">
        <f t="shared" si="3"/>
        <v>310.98</v>
      </c>
      <c r="U28" s="248">
        <v>5</v>
      </c>
      <c r="V28" s="193"/>
      <c r="W28" s="258">
        <v>3</v>
      </c>
      <c r="X28" s="193"/>
      <c r="Y28" s="288"/>
      <c r="Z28" s="123">
        <f t="shared" si="4"/>
        <v>0</v>
      </c>
      <c r="AA28" s="362">
        <f t="shared" si="5"/>
        <v>0</v>
      </c>
      <c r="AB28" s="124">
        <f t="shared" si="6"/>
        <v>0</v>
      </c>
      <c r="AD28" s="223" t="str">
        <f t="shared" si="7"/>
        <v/>
      </c>
    </row>
    <row r="29" spans="1:30" ht="42.75" x14ac:dyDescent="0.25">
      <c r="A29" s="108">
        <v>456</v>
      </c>
      <c r="B29" s="108">
        <v>3127</v>
      </c>
      <c r="C29" s="209" t="s">
        <v>110</v>
      </c>
      <c r="D29" s="96" t="s">
        <v>91</v>
      </c>
      <c r="E29" s="152">
        <v>20557.879999999997</v>
      </c>
      <c r="F29" s="153">
        <v>3683.8389999999999</v>
      </c>
      <c r="G29" s="154">
        <v>636.63</v>
      </c>
      <c r="H29" s="155">
        <v>3053.1899999999996</v>
      </c>
      <c r="I29" s="242"/>
      <c r="J29" s="309"/>
      <c r="K29" s="328">
        <v>36.200000000000003</v>
      </c>
      <c r="L29" s="176"/>
      <c r="M29" s="153"/>
      <c r="N29" s="153">
        <f>150*1.21</f>
        <v>181.5</v>
      </c>
      <c r="O29" s="153"/>
      <c r="P29" s="203"/>
      <c r="Q29" s="120">
        <f t="shared" si="0"/>
        <v>20594.079999999998</v>
      </c>
      <c r="R29" s="182">
        <f t="shared" si="1"/>
        <v>3683.8389999999999</v>
      </c>
      <c r="S29" s="121">
        <f t="shared" si="2"/>
        <v>818.13</v>
      </c>
      <c r="T29" s="280">
        <f t="shared" si="3"/>
        <v>3053.1899999999996</v>
      </c>
      <c r="U29" s="249">
        <v>7</v>
      </c>
      <c r="V29" s="190"/>
      <c r="W29" s="259">
        <v>76.8</v>
      </c>
      <c r="X29" s="190"/>
      <c r="Y29" s="289"/>
      <c r="Z29" s="125">
        <f t="shared" si="4"/>
        <v>36.200000000000003</v>
      </c>
      <c r="AA29" s="363">
        <f t="shared" si="5"/>
        <v>181.5</v>
      </c>
      <c r="AB29" s="224">
        <f t="shared" si="6"/>
        <v>0</v>
      </c>
      <c r="AD29" s="223" t="str">
        <f t="shared" si="7"/>
        <v>A</v>
      </c>
    </row>
    <row r="30" spans="1:30" ht="42.75" x14ac:dyDescent="0.25">
      <c r="A30" s="109">
        <v>392</v>
      </c>
      <c r="B30" s="110">
        <v>3127</v>
      </c>
      <c r="C30" s="210">
        <v>60117001</v>
      </c>
      <c r="D30" s="93" t="s">
        <v>19</v>
      </c>
      <c r="E30" s="152">
        <v>7052.74</v>
      </c>
      <c r="F30" s="153">
        <v>1252.443</v>
      </c>
      <c r="G30" s="154">
        <v>1000</v>
      </c>
      <c r="H30" s="155">
        <v>1007.1700000000001</v>
      </c>
      <c r="I30" s="242"/>
      <c r="J30" s="238"/>
      <c r="K30" s="328"/>
      <c r="L30" s="176"/>
      <c r="M30" s="153"/>
      <c r="N30" s="153">
        <v>300</v>
      </c>
      <c r="O30" s="153"/>
      <c r="P30" s="203"/>
      <c r="Q30" s="120">
        <f t="shared" si="0"/>
        <v>7052.74</v>
      </c>
      <c r="R30" s="182">
        <f t="shared" si="1"/>
        <v>1252.443</v>
      </c>
      <c r="S30" s="121">
        <f t="shared" si="2"/>
        <v>1300</v>
      </c>
      <c r="T30" s="280">
        <f t="shared" si="3"/>
        <v>1007.1700000000001</v>
      </c>
      <c r="U30" s="250">
        <v>5</v>
      </c>
      <c r="V30" s="190"/>
      <c r="W30" s="260">
        <v>0</v>
      </c>
      <c r="X30" s="190"/>
      <c r="Y30" s="126"/>
      <c r="Z30" s="125">
        <f t="shared" si="4"/>
        <v>0</v>
      </c>
      <c r="AA30" s="363">
        <f t="shared" si="5"/>
        <v>300</v>
      </c>
      <c r="AB30" s="224">
        <f t="shared" si="6"/>
        <v>0</v>
      </c>
      <c r="AD30" s="223" t="str">
        <f t="shared" si="7"/>
        <v>A</v>
      </c>
    </row>
    <row r="31" spans="1:30" ht="28.5" x14ac:dyDescent="0.25">
      <c r="A31" s="109">
        <v>393</v>
      </c>
      <c r="B31" s="110">
        <v>3122</v>
      </c>
      <c r="C31" s="210">
        <v>60116935</v>
      </c>
      <c r="D31" s="96" t="s">
        <v>20</v>
      </c>
      <c r="E31" s="152">
        <v>3873.6400000000003</v>
      </c>
      <c r="F31" s="153">
        <v>458.04200000000003</v>
      </c>
      <c r="G31" s="154">
        <v>53</v>
      </c>
      <c r="H31" s="155">
        <v>368.34</v>
      </c>
      <c r="I31" s="242"/>
      <c r="J31" s="238"/>
      <c r="K31" s="328"/>
      <c r="L31" s="176"/>
      <c r="M31" s="153"/>
      <c r="N31" s="153"/>
      <c r="O31" s="153"/>
      <c r="P31" s="203"/>
      <c r="Q31" s="120">
        <f t="shared" si="0"/>
        <v>3873.6400000000003</v>
      </c>
      <c r="R31" s="182">
        <f t="shared" si="1"/>
        <v>458.04200000000003</v>
      </c>
      <c r="S31" s="177">
        <f t="shared" si="2"/>
        <v>53</v>
      </c>
      <c r="T31" s="280">
        <f t="shared" si="3"/>
        <v>368.34</v>
      </c>
      <c r="U31" s="251">
        <v>5</v>
      </c>
      <c r="V31" s="190"/>
      <c r="W31" s="261">
        <v>0</v>
      </c>
      <c r="X31" s="190"/>
      <c r="Y31" s="126"/>
      <c r="Z31" s="125">
        <f t="shared" si="4"/>
        <v>0</v>
      </c>
      <c r="AA31" s="363">
        <f t="shared" si="5"/>
        <v>0</v>
      </c>
      <c r="AB31" s="224">
        <f t="shared" si="6"/>
        <v>0</v>
      </c>
      <c r="AD31" s="223" t="str">
        <f t="shared" si="7"/>
        <v/>
      </c>
    </row>
    <row r="32" spans="1:30" ht="42.75" x14ac:dyDescent="0.25">
      <c r="A32" s="109">
        <v>395</v>
      </c>
      <c r="B32" s="110">
        <v>3122</v>
      </c>
      <c r="C32" s="210">
        <v>60116871</v>
      </c>
      <c r="D32" s="96" t="s">
        <v>102</v>
      </c>
      <c r="E32" s="152">
        <v>8220.2999999999993</v>
      </c>
      <c r="F32" s="153">
        <v>915.03599999999994</v>
      </c>
      <c r="G32" s="154">
        <v>250</v>
      </c>
      <c r="H32" s="155">
        <v>736.36</v>
      </c>
      <c r="I32" s="378"/>
      <c r="J32" s="238"/>
      <c r="K32" s="328"/>
      <c r="L32" s="176">
        <v>45.4</v>
      </c>
      <c r="M32" s="153"/>
      <c r="N32" s="153"/>
      <c r="O32" s="153"/>
      <c r="P32" s="203">
        <v>45.4</v>
      </c>
      <c r="Q32" s="120">
        <f t="shared" si="0"/>
        <v>8265.6999999999989</v>
      </c>
      <c r="R32" s="182">
        <f t="shared" si="1"/>
        <v>960.43599999999992</v>
      </c>
      <c r="S32" s="121">
        <f t="shared" si="2"/>
        <v>250</v>
      </c>
      <c r="T32" s="280">
        <f t="shared" si="3"/>
        <v>781.76</v>
      </c>
      <c r="U32" s="252">
        <v>10</v>
      </c>
      <c r="V32" s="190">
        <v>4</v>
      </c>
      <c r="W32" s="262">
        <v>373.3</v>
      </c>
      <c r="X32" s="190"/>
      <c r="Y32" s="126"/>
      <c r="Z32" s="125">
        <f t="shared" si="4"/>
        <v>45.4</v>
      </c>
      <c r="AA32" s="363">
        <f t="shared" si="5"/>
        <v>0</v>
      </c>
      <c r="AB32" s="224">
        <f t="shared" si="6"/>
        <v>45.4</v>
      </c>
      <c r="AD32" s="223" t="str">
        <f t="shared" si="7"/>
        <v>A</v>
      </c>
    </row>
    <row r="33" spans="1:30" ht="28.5" x14ac:dyDescent="0.25">
      <c r="A33" s="109">
        <v>397</v>
      </c>
      <c r="B33" s="110">
        <v>3127</v>
      </c>
      <c r="C33" s="210">
        <v>64812201</v>
      </c>
      <c r="D33" s="96" t="s">
        <v>21</v>
      </c>
      <c r="E33" s="152">
        <v>11082.439999999997</v>
      </c>
      <c r="F33" s="153">
        <v>1568.527</v>
      </c>
      <c r="G33" s="154">
        <v>317</v>
      </c>
      <c r="H33" s="155">
        <v>1272.24</v>
      </c>
      <c r="I33" s="242"/>
      <c r="J33" s="238"/>
      <c r="K33" s="328">
        <v>53.1</v>
      </c>
      <c r="L33" s="176"/>
      <c r="M33" s="153"/>
      <c r="N33" s="153"/>
      <c r="O33" s="153"/>
      <c r="P33" s="203"/>
      <c r="Q33" s="120">
        <f t="shared" si="0"/>
        <v>11135.539999999997</v>
      </c>
      <c r="R33" s="182">
        <f t="shared" si="1"/>
        <v>1568.527</v>
      </c>
      <c r="S33" s="121">
        <f t="shared" si="2"/>
        <v>317</v>
      </c>
      <c r="T33" s="280">
        <f t="shared" si="3"/>
        <v>1272.24</v>
      </c>
      <c r="U33" s="251">
        <v>6</v>
      </c>
      <c r="V33" s="190"/>
      <c r="W33" s="261">
        <v>27</v>
      </c>
      <c r="X33" s="190"/>
      <c r="Y33" s="126"/>
      <c r="Z33" s="125">
        <f t="shared" si="4"/>
        <v>53.1</v>
      </c>
      <c r="AA33" s="363">
        <f t="shared" si="5"/>
        <v>0</v>
      </c>
      <c r="AB33" s="224">
        <f t="shared" si="6"/>
        <v>0</v>
      </c>
      <c r="AD33" s="223" t="str">
        <f t="shared" si="7"/>
        <v>A</v>
      </c>
    </row>
    <row r="34" spans="1:30" ht="26.45" customHeight="1" x14ac:dyDescent="0.25">
      <c r="A34" s="108">
        <v>457</v>
      </c>
      <c r="B34" s="108">
        <v>3127</v>
      </c>
      <c r="C34" s="209" t="s">
        <v>111</v>
      </c>
      <c r="D34" s="96" t="s">
        <v>86</v>
      </c>
      <c r="E34" s="152">
        <v>12436.220000000001</v>
      </c>
      <c r="F34" s="153">
        <v>504.58499999999998</v>
      </c>
      <c r="G34" s="154">
        <v>0</v>
      </c>
      <c r="H34" s="155">
        <v>405.76</v>
      </c>
      <c r="I34" s="242"/>
      <c r="J34" s="238"/>
      <c r="K34" s="328">
        <v>195</v>
      </c>
      <c r="L34" s="176">
        <v>1.64</v>
      </c>
      <c r="M34" s="153"/>
      <c r="N34" s="153"/>
      <c r="O34" s="153"/>
      <c r="P34" s="203">
        <v>1.64</v>
      </c>
      <c r="Q34" s="120">
        <f t="shared" si="0"/>
        <v>12632.86</v>
      </c>
      <c r="R34" s="182">
        <f t="shared" si="1"/>
        <v>506.22499999999997</v>
      </c>
      <c r="S34" s="121">
        <f t="shared" si="2"/>
        <v>0</v>
      </c>
      <c r="T34" s="280">
        <f t="shared" si="3"/>
        <v>407.4</v>
      </c>
      <c r="U34" s="251">
        <v>6</v>
      </c>
      <c r="V34" s="190"/>
      <c r="W34" s="261">
        <v>2779.8</v>
      </c>
      <c r="X34" s="190"/>
      <c r="Y34" s="126"/>
      <c r="Z34" s="125">
        <f t="shared" si="4"/>
        <v>196.64</v>
      </c>
      <c r="AA34" s="363">
        <f t="shared" si="5"/>
        <v>0</v>
      </c>
      <c r="AB34" s="224">
        <f t="shared" si="6"/>
        <v>1.64</v>
      </c>
      <c r="AD34" s="223" t="str">
        <f t="shared" si="7"/>
        <v>A</v>
      </c>
    </row>
    <row r="35" spans="1:30" ht="28.5" x14ac:dyDescent="0.25">
      <c r="A35" s="50">
        <v>400</v>
      </c>
      <c r="B35" s="79">
        <v>3127</v>
      </c>
      <c r="C35" s="206">
        <v>15055256</v>
      </c>
      <c r="D35" s="96" t="s">
        <v>22</v>
      </c>
      <c r="E35" s="336">
        <f>8618.31+20.57</f>
        <v>8638.8799999999992</v>
      </c>
      <c r="F35" s="153">
        <v>1176.4449999999999</v>
      </c>
      <c r="G35" s="154">
        <v>1500</v>
      </c>
      <c r="H35" s="155">
        <v>991.42000000000007</v>
      </c>
      <c r="I35" s="386">
        <v>755</v>
      </c>
      <c r="J35" s="238"/>
      <c r="K35" s="385">
        <v>18.899999999999999</v>
      </c>
      <c r="L35" s="176">
        <v>213.02</v>
      </c>
      <c r="M35" s="153"/>
      <c r="N35" s="153"/>
      <c r="O35" s="153"/>
      <c r="P35" s="203">
        <v>213.02</v>
      </c>
      <c r="Q35" s="120">
        <f t="shared" si="0"/>
        <v>9625.7999999999993</v>
      </c>
      <c r="R35" s="182">
        <f t="shared" si="1"/>
        <v>1389.4649999999999</v>
      </c>
      <c r="S35" s="121">
        <f t="shared" si="2"/>
        <v>1500</v>
      </c>
      <c r="T35" s="280">
        <f t="shared" si="3"/>
        <v>1204.44</v>
      </c>
      <c r="U35" s="251">
        <v>6</v>
      </c>
      <c r="V35" s="190"/>
      <c r="W35" s="261">
        <v>15.3</v>
      </c>
      <c r="X35" s="190"/>
      <c r="Y35" s="126"/>
      <c r="Z35" s="125">
        <f t="shared" si="4"/>
        <v>986.92</v>
      </c>
      <c r="AA35" s="363">
        <f t="shared" si="5"/>
        <v>0</v>
      </c>
      <c r="AB35" s="224">
        <f t="shared" si="6"/>
        <v>213.02</v>
      </c>
      <c r="AD35" s="223" t="str">
        <f t="shared" si="7"/>
        <v>A</v>
      </c>
    </row>
    <row r="36" spans="1:30" ht="42.75" x14ac:dyDescent="0.25">
      <c r="A36" s="50">
        <v>394</v>
      </c>
      <c r="B36" s="79">
        <v>3127</v>
      </c>
      <c r="C36" s="206">
        <v>60116820</v>
      </c>
      <c r="D36" s="93" t="s">
        <v>23</v>
      </c>
      <c r="E36" s="152">
        <v>13186.289999999999</v>
      </c>
      <c r="F36" s="153">
        <v>1783.5409999999999</v>
      </c>
      <c r="G36" s="154">
        <v>106</v>
      </c>
      <c r="H36" s="155">
        <v>1537.27</v>
      </c>
      <c r="I36" s="242"/>
      <c r="J36" s="238"/>
      <c r="K36" s="350">
        <v>27.5</v>
      </c>
      <c r="L36" s="176"/>
      <c r="M36" s="153"/>
      <c r="N36" s="153"/>
      <c r="O36" s="153"/>
      <c r="P36" s="203"/>
      <c r="Q36" s="120">
        <f t="shared" si="0"/>
        <v>13213.789999999999</v>
      </c>
      <c r="R36" s="182">
        <f t="shared" si="1"/>
        <v>1783.5409999999999</v>
      </c>
      <c r="S36" s="121">
        <f t="shared" si="2"/>
        <v>106</v>
      </c>
      <c r="T36" s="280">
        <f t="shared" si="3"/>
        <v>1537.27</v>
      </c>
      <c r="U36" s="251">
        <v>6</v>
      </c>
      <c r="V36" s="190"/>
      <c r="W36" s="261">
        <v>2297.6</v>
      </c>
      <c r="X36" s="190"/>
      <c r="Y36" s="126"/>
      <c r="Z36" s="125">
        <f t="shared" si="4"/>
        <v>27.5</v>
      </c>
      <c r="AA36" s="363">
        <f t="shared" si="5"/>
        <v>0</v>
      </c>
      <c r="AB36" s="224">
        <f t="shared" si="6"/>
        <v>0</v>
      </c>
      <c r="AD36" s="223" t="str">
        <f t="shared" si="7"/>
        <v>A</v>
      </c>
    </row>
    <row r="37" spans="1:30" ht="28.5" x14ac:dyDescent="0.25">
      <c r="A37" s="50">
        <v>401</v>
      </c>
      <c r="B37" s="79">
        <v>3124</v>
      </c>
      <c r="C37" s="206">
        <v>87998</v>
      </c>
      <c r="D37" s="93" t="s">
        <v>84</v>
      </c>
      <c r="E37" s="152">
        <v>5552.3200000000006</v>
      </c>
      <c r="F37" s="153">
        <v>672.63800000000003</v>
      </c>
      <c r="G37" s="154">
        <v>0</v>
      </c>
      <c r="H37" s="155">
        <v>627.29000000000008</v>
      </c>
      <c r="I37" s="242"/>
      <c r="J37" s="238"/>
      <c r="K37" s="350">
        <v>57.2</v>
      </c>
      <c r="L37" s="176"/>
      <c r="M37" s="153"/>
      <c r="N37" s="153"/>
      <c r="O37" s="153"/>
      <c r="P37" s="203"/>
      <c r="Q37" s="120">
        <f t="shared" si="0"/>
        <v>5609.52</v>
      </c>
      <c r="R37" s="182">
        <f t="shared" si="1"/>
        <v>672.63800000000003</v>
      </c>
      <c r="S37" s="121">
        <f t="shared" si="2"/>
        <v>0</v>
      </c>
      <c r="T37" s="280">
        <f t="shared" si="3"/>
        <v>627.29000000000008</v>
      </c>
      <c r="U37" s="252">
        <v>5</v>
      </c>
      <c r="V37" s="190"/>
      <c r="W37" s="262">
        <v>1.2</v>
      </c>
      <c r="X37" s="190"/>
      <c r="Y37" s="126"/>
      <c r="Z37" s="125">
        <f t="shared" si="4"/>
        <v>57.2</v>
      </c>
      <c r="AA37" s="363">
        <f t="shared" si="5"/>
        <v>0</v>
      </c>
      <c r="AB37" s="224">
        <f t="shared" si="6"/>
        <v>0</v>
      </c>
      <c r="AD37" s="223" t="str">
        <f t="shared" si="7"/>
        <v>A</v>
      </c>
    </row>
    <row r="38" spans="1:30" ht="15.75" thickBot="1" x14ac:dyDescent="0.3">
      <c r="A38" s="81">
        <v>452</v>
      </c>
      <c r="B38" s="82">
        <v>3114</v>
      </c>
      <c r="C38" s="211">
        <v>71197281</v>
      </c>
      <c r="D38" s="97" t="s">
        <v>92</v>
      </c>
      <c r="E38" s="152">
        <v>2456.7199999999998</v>
      </c>
      <c r="F38" s="153">
        <v>3.2759999999999998</v>
      </c>
      <c r="G38" s="154">
        <v>0</v>
      </c>
      <c r="H38" s="155">
        <v>2.62</v>
      </c>
      <c r="I38" s="310"/>
      <c r="J38" s="311"/>
      <c r="K38" s="330"/>
      <c r="L38" s="312"/>
      <c r="M38" s="313"/>
      <c r="N38" s="312"/>
      <c r="O38" s="312"/>
      <c r="P38" s="314"/>
      <c r="Q38" s="127">
        <f t="shared" ref="Q38:Q69" si="8">SUM(E38,I38:M38)</f>
        <v>2456.7199999999998</v>
      </c>
      <c r="R38" s="182">
        <f t="shared" ref="R38:R69" si="9">F38+L38</f>
        <v>3.2759999999999998</v>
      </c>
      <c r="S38" s="121">
        <f t="shared" ref="S38:S69" si="10">G38+N38+O38</f>
        <v>0</v>
      </c>
      <c r="T38" s="281">
        <f t="shared" ref="T38:T69" si="11">H38+P38</f>
        <v>2.62</v>
      </c>
      <c r="U38" s="253">
        <v>1.5</v>
      </c>
      <c r="V38" s="190"/>
      <c r="W38" s="263">
        <v>0</v>
      </c>
      <c r="X38" s="190"/>
      <c r="Y38" s="126"/>
      <c r="Z38" s="284">
        <f t="shared" ref="Z38:Z69" si="12">SUM(I38:M38)</f>
        <v>0</v>
      </c>
      <c r="AA38" s="364">
        <f t="shared" ref="AA38:AA69" si="13">+N38+O38</f>
        <v>0</v>
      </c>
      <c r="AB38" s="285">
        <f t="shared" ref="AB38:AB69" si="14">P38</f>
        <v>0</v>
      </c>
      <c r="AD38" s="223" t="str">
        <f t="shared" ref="AD38:AD69" si="15">IF(ABS(Z38)+ABS(AA38)+ABS(AB38)+ABS(V38)+ABS(X38)&gt;0,"A","")</f>
        <v/>
      </c>
    </row>
    <row r="39" spans="1:30" x14ac:dyDescent="0.25">
      <c r="A39" s="77">
        <v>338</v>
      </c>
      <c r="B39" s="78">
        <v>3121</v>
      </c>
      <c r="C39" s="212">
        <v>48623679</v>
      </c>
      <c r="D39" s="98" t="s">
        <v>24</v>
      </c>
      <c r="E39" s="156">
        <v>4190.72</v>
      </c>
      <c r="F39" s="157">
        <v>159.57600000000002</v>
      </c>
      <c r="G39" s="158">
        <v>0</v>
      </c>
      <c r="H39" s="159">
        <v>128.32</v>
      </c>
      <c r="I39" s="270"/>
      <c r="J39" s="238"/>
      <c r="K39" s="328"/>
      <c r="L39" s="176"/>
      <c r="M39" s="271"/>
      <c r="N39" s="176"/>
      <c r="O39" s="176"/>
      <c r="P39" s="203"/>
      <c r="Q39" s="123">
        <f t="shared" si="8"/>
        <v>4190.72</v>
      </c>
      <c r="R39" s="183">
        <f t="shared" si="9"/>
        <v>159.57600000000002</v>
      </c>
      <c r="S39" s="124">
        <f t="shared" si="10"/>
        <v>0</v>
      </c>
      <c r="T39" s="282">
        <f t="shared" si="11"/>
        <v>128.32</v>
      </c>
      <c r="U39" s="254">
        <v>5</v>
      </c>
      <c r="V39" s="193"/>
      <c r="W39" s="264">
        <v>10</v>
      </c>
      <c r="X39" s="193"/>
      <c r="Y39" s="126"/>
      <c r="Z39" s="123">
        <f t="shared" si="12"/>
        <v>0</v>
      </c>
      <c r="AA39" s="362">
        <f t="shared" si="13"/>
        <v>0</v>
      </c>
      <c r="AB39" s="124">
        <f t="shared" si="14"/>
        <v>0</v>
      </c>
      <c r="AD39" s="223" t="str">
        <f t="shared" si="15"/>
        <v/>
      </c>
    </row>
    <row r="40" spans="1:30" ht="28.5" x14ac:dyDescent="0.25">
      <c r="A40" s="50">
        <v>339</v>
      </c>
      <c r="B40" s="79">
        <v>3121</v>
      </c>
      <c r="C40" s="206">
        <v>48623695</v>
      </c>
      <c r="D40" s="96" t="s">
        <v>62</v>
      </c>
      <c r="E40" s="145">
        <v>4751.4800000000005</v>
      </c>
      <c r="F40" s="160">
        <v>277.46600000000001</v>
      </c>
      <c r="G40" s="161">
        <v>0</v>
      </c>
      <c r="H40" s="162">
        <v>223.12</v>
      </c>
      <c r="I40" s="322"/>
      <c r="J40" s="238"/>
      <c r="K40" s="328"/>
      <c r="L40" s="176"/>
      <c r="M40" s="153"/>
      <c r="N40" s="153"/>
      <c r="O40" s="153"/>
      <c r="P40" s="203"/>
      <c r="Q40" s="120">
        <f t="shared" si="8"/>
        <v>4751.4800000000005</v>
      </c>
      <c r="R40" s="182">
        <f t="shared" si="9"/>
        <v>277.46600000000001</v>
      </c>
      <c r="S40" s="121">
        <f t="shared" si="10"/>
        <v>0</v>
      </c>
      <c r="T40" s="280">
        <f t="shared" si="11"/>
        <v>223.12</v>
      </c>
      <c r="U40" s="247">
        <v>5</v>
      </c>
      <c r="V40" s="190"/>
      <c r="W40" s="257">
        <v>51.28</v>
      </c>
      <c r="X40" s="190"/>
      <c r="Y40" s="126"/>
      <c r="Z40" s="125">
        <f t="shared" si="12"/>
        <v>0</v>
      </c>
      <c r="AA40" s="363">
        <f t="shared" si="13"/>
        <v>0</v>
      </c>
      <c r="AB40" s="224">
        <f t="shared" si="14"/>
        <v>0</v>
      </c>
      <c r="AD40" s="223" t="str">
        <f t="shared" si="15"/>
        <v/>
      </c>
    </row>
    <row r="41" spans="1:30" ht="28.5" x14ac:dyDescent="0.25">
      <c r="A41" s="77">
        <v>340</v>
      </c>
      <c r="B41" s="83">
        <v>3121</v>
      </c>
      <c r="C41" s="206">
        <v>48623687</v>
      </c>
      <c r="D41" s="95" t="s">
        <v>25</v>
      </c>
      <c r="E41" s="163">
        <v>7348.5</v>
      </c>
      <c r="F41" s="146">
        <v>585.52300000000002</v>
      </c>
      <c r="G41" s="154">
        <v>364</v>
      </c>
      <c r="H41" s="148">
        <v>470.85</v>
      </c>
      <c r="I41" s="322"/>
      <c r="J41" s="238"/>
      <c r="K41" s="328"/>
      <c r="L41" s="176">
        <v>8.84</v>
      </c>
      <c r="M41" s="315"/>
      <c r="N41" s="315"/>
      <c r="O41" s="153"/>
      <c r="P41" s="203">
        <v>8.84</v>
      </c>
      <c r="Q41" s="120">
        <f t="shared" si="8"/>
        <v>7357.34</v>
      </c>
      <c r="R41" s="182">
        <f t="shared" si="9"/>
        <v>594.36300000000006</v>
      </c>
      <c r="S41" s="121">
        <f t="shared" si="10"/>
        <v>364</v>
      </c>
      <c r="T41" s="280">
        <f t="shared" si="11"/>
        <v>479.69</v>
      </c>
      <c r="U41" s="247">
        <v>5</v>
      </c>
      <c r="V41" s="190"/>
      <c r="W41" s="257">
        <v>104.13000000000001</v>
      </c>
      <c r="X41" s="190"/>
      <c r="Y41" s="126"/>
      <c r="Z41" s="125">
        <f t="shared" si="12"/>
        <v>8.84</v>
      </c>
      <c r="AA41" s="363">
        <f t="shared" si="13"/>
        <v>0</v>
      </c>
      <c r="AB41" s="224">
        <f t="shared" si="14"/>
        <v>8.84</v>
      </c>
      <c r="AD41" s="223" t="str">
        <f t="shared" si="15"/>
        <v>A</v>
      </c>
    </row>
    <row r="42" spans="1:30" ht="28.5" x14ac:dyDescent="0.25">
      <c r="A42" s="50">
        <v>447</v>
      </c>
      <c r="B42" s="80">
        <v>3127</v>
      </c>
      <c r="C42" s="213" t="s">
        <v>112</v>
      </c>
      <c r="D42" s="93" t="s">
        <v>26</v>
      </c>
      <c r="E42" s="145">
        <v>7799.91</v>
      </c>
      <c r="F42" s="160">
        <v>925.41399999999999</v>
      </c>
      <c r="G42" s="161">
        <v>2250</v>
      </c>
      <c r="H42" s="162">
        <v>799.02</v>
      </c>
      <c r="I42" s="270"/>
      <c r="J42" s="238"/>
      <c r="K42" s="328">
        <v>48.1</v>
      </c>
      <c r="L42" s="176"/>
      <c r="M42" s="153"/>
      <c r="N42" s="153"/>
      <c r="O42" s="153"/>
      <c r="P42" s="203"/>
      <c r="Q42" s="120">
        <f t="shared" si="8"/>
        <v>7848.01</v>
      </c>
      <c r="R42" s="182">
        <f t="shared" si="9"/>
        <v>925.41399999999999</v>
      </c>
      <c r="S42" s="121">
        <f t="shared" si="10"/>
        <v>2250</v>
      </c>
      <c r="T42" s="280">
        <f t="shared" si="11"/>
        <v>799.02</v>
      </c>
      <c r="U42" s="247">
        <v>5</v>
      </c>
      <c r="V42" s="190"/>
      <c r="W42" s="257">
        <v>122.5</v>
      </c>
      <c r="X42" s="190"/>
      <c r="Y42" s="126"/>
      <c r="Z42" s="125">
        <f t="shared" si="12"/>
        <v>48.1</v>
      </c>
      <c r="AA42" s="363">
        <f t="shared" si="13"/>
        <v>0</v>
      </c>
      <c r="AB42" s="224">
        <f t="shared" si="14"/>
        <v>0</v>
      </c>
      <c r="AD42" s="223" t="str">
        <f t="shared" si="15"/>
        <v>A</v>
      </c>
    </row>
    <row r="43" spans="1:30" ht="28.5" x14ac:dyDescent="0.25">
      <c r="A43" s="111">
        <v>458</v>
      </c>
      <c r="B43" s="112">
        <v>3127</v>
      </c>
      <c r="C43" s="210">
        <v>6668356</v>
      </c>
      <c r="D43" s="96" t="s">
        <v>93</v>
      </c>
      <c r="E43" s="145">
        <v>18513.739999999998</v>
      </c>
      <c r="F43" s="146">
        <v>2826.96</v>
      </c>
      <c r="G43" s="154">
        <v>660</v>
      </c>
      <c r="H43" s="148">
        <v>2342.2700000000004</v>
      </c>
      <c r="I43" s="270"/>
      <c r="J43" s="238"/>
      <c r="K43" s="328">
        <v>23.4</v>
      </c>
      <c r="L43" s="176"/>
      <c r="M43" s="153"/>
      <c r="N43" s="389">
        <v>1400</v>
      </c>
      <c r="O43" s="153"/>
      <c r="P43" s="203"/>
      <c r="Q43" s="120">
        <f t="shared" si="8"/>
        <v>18537.14</v>
      </c>
      <c r="R43" s="182">
        <f t="shared" si="9"/>
        <v>2826.96</v>
      </c>
      <c r="S43" s="121">
        <f t="shared" si="10"/>
        <v>2060</v>
      </c>
      <c r="T43" s="280">
        <f t="shared" si="11"/>
        <v>2342.2700000000004</v>
      </c>
      <c r="U43" s="247">
        <v>6</v>
      </c>
      <c r="V43" s="190"/>
      <c r="W43" s="257">
        <v>2019</v>
      </c>
      <c r="X43" s="190"/>
      <c r="Y43" s="126"/>
      <c r="Z43" s="125">
        <f t="shared" si="12"/>
        <v>23.4</v>
      </c>
      <c r="AA43" s="363">
        <f t="shared" si="13"/>
        <v>1400</v>
      </c>
      <c r="AB43" s="224">
        <f t="shared" si="14"/>
        <v>0</v>
      </c>
      <c r="AD43" s="223" t="str">
        <f t="shared" si="15"/>
        <v>A</v>
      </c>
    </row>
    <row r="44" spans="1:30" ht="42.75" x14ac:dyDescent="0.25">
      <c r="A44" s="111">
        <v>459</v>
      </c>
      <c r="B44" s="112">
        <v>3127</v>
      </c>
      <c r="C44" s="210">
        <v>6668275</v>
      </c>
      <c r="D44" s="99" t="s">
        <v>94</v>
      </c>
      <c r="E44" s="145">
        <v>16745.499999999996</v>
      </c>
      <c r="F44" s="146">
        <v>2395.79</v>
      </c>
      <c r="G44" s="154">
        <v>114.8</v>
      </c>
      <c r="H44" s="148">
        <v>1985.6799999999998</v>
      </c>
      <c r="I44" s="270"/>
      <c r="J44" s="238"/>
      <c r="K44" s="328">
        <v>-41.9</v>
      </c>
      <c r="L44" s="176"/>
      <c r="M44" s="153"/>
      <c r="N44" s="153"/>
      <c r="O44" s="153"/>
      <c r="P44" s="203"/>
      <c r="Q44" s="120">
        <f t="shared" si="8"/>
        <v>16703.599999999995</v>
      </c>
      <c r="R44" s="182">
        <f t="shared" si="9"/>
        <v>2395.79</v>
      </c>
      <c r="S44" s="121">
        <f t="shared" si="10"/>
        <v>114.8</v>
      </c>
      <c r="T44" s="280">
        <f t="shared" si="11"/>
        <v>1985.6799999999998</v>
      </c>
      <c r="U44" s="247">
        <v>6</v>
      </c>
      <c r="V44" s="190"/>
      <c r="W44" s="257">
        <v>102.6</v>
      </c>
      <c r="X44" s="190"/>
      <c r="Y44" s="126"/>
      <c r="Z44" s="125">
        <f t="shared" si="12"/>
        <v>-41.9</v>
      </c>
      <c r="AA44" s="363">
        <f t="shared" si="13"/>
        <v>0</v>
      </c>
      <c r="AB44" s="224">
        <f t="shared" si="14"/>
        <v>0</v>
      </c>
      <c r="AD44" s="223" t="str">
        <f t="shared" si="15"/>
        <v>A</v>
      </c>
    </row>
    <row r="45" spans="1:30" ht="42.75" x14ac:dyDescent="0.25">
      <c r="A45" s="50">
        <v>345</v>
      </c>
      <c r="B45" s="80">
        <v>3127</v>
      </c>
      <c r="C45" s="206">
        <v>48623725</v>
      </c>
      <c r="D45" s="116" t="s">
        <v>95</v>
      </c>
      <c r="E45" s="145">
        <v>26603.74</v>
      </c>
      <c r="F45" s="146">
        <v>2919.6660000000002</v>
      </c>
      <c r="G45" s="154">
        <v>5945</v>
      </c>
      <c r="H45" s="148">
        <v>2347.9100000000003</v>
      </c>
      <c r="I45" s="379"/>
      <c r="J45" s="238"/>
      <c r="K45" s="328">
        <v>45</v>
      </c>
      <c r="L45" s="176"/>
      <c r="M45" s="153"/>
      <c r="N45" s="153"/>
      <c r="O45" s="153"/>
      <c r="P45" s="203"/>
      <c r="Q45" s="120">
        <f t="shared" si="8"/>
        <v>26648.74</v>
      </c>
      <c r="R45" s="182">
        <f t="shared" si="9"/>
        <v>2919.6660000000002</v>
      </c>
      <c r="S45" s="121">
        <f t="shared" si="10"/>
        <v>5945</v>
      </c>
      <c r="T45" s="280">
        <f t="shared" si="11"/>
        <v>2347.9100000000003</v>
      </c>
      <c r="U45" s="247">
        <v>6</v>
      </c>
      <c r="V45" s="190"/>
      <c r="W45" s="257">
        <v>1468.3</v>
      </c>
      <c r="X45" s="190"/>
      <c r="Y45" s="126"/>
      <c r="Z45" s="125">
        <f t="shared" si="12"/>
        <v>45</v>
      </c>
      <c r="AA45" s="363">
        <f t="shared" si="13"/>
        <v>0</v>
      </c>
      <c r="AB45" s="224">
        <f t="shared" si="14"/>
        <v>0</v>
      </c>
      <c r="AD45" s="223" t="str">
        <f t="shared" si="15"/>
        <v>A</v>
      </c>
    </row>
    <row r="46" spans="1:30" ht="42.75" x14ac:dyDescent="0.25">
      <c r="A46" s="50">
        <v>363</v>
      </c>
      <c r="B46" s="80">
        <v>3114</v>
      </c>
      <c r="C46" s="206">
        <v>70836418</v>
      </c>
      <c r="D46" s="93" t="s">
        <v>145</v>
      </c>
      <c r="E46" s="145">
        <v>5082.76</v>
      </c>
      <c r="F46" s="146">
        <v>343.33799999999997</v>
      </c>
      <c r="G46" s="154">
        <v>0</v>
      </c>
      <c r="H46" s="148">
        <v>282.76</v>
      </c>
      <c r="I46" s="379"/>
      <c r="J46" s="238"/>
      <c r="K46" s="328"/>
      <c r="L46" s="176"/>
      <c r="M46" s="153"/>
      <c r="N46" s="153"/>
      <c r="O46" s="153"/>
      <c r="P46" s="203"/>
      <c r="Q46" s="120">
        <f t="shared" si="8"/>
        <v>5082.76</v>
      </c>
      <c r="R46" s="182">
        <f t="shared" si="9"/>
        <v>343.33799999999997</v>
      </c>
      <c r="S46" s="121">
        <f t="shared" si="10"/>
        <v>0</v>
      </c>
      <c r="T46" s="280">
        <f t="shared" si="11"/>
        <v>282.76</v>
      </c>
      <c r="U46" s="247">
        <v>2</v>
      </c>
      <c r="V46" s="190"/>
      <c r="W46" s="257">
        <v>0</v>
      </c>
      <c r="X46" s="190"/>
      <c r="Y46" s="126"/>
      <c r="Z46" s="125">
        <f t="shared" si="12"/>
        <v>0</v>
      </c>
      <c r="AA46" s="363">
        <f t="shared" si="13"/>
        <v>0</v>
      </c>
      <c r="AB46" s="224">
        <f t="shared" si="14"/>
        <v>0</v>
      </c>
      <c r="AD46" s="223" t="str">
        <f t="shared" si="15"/>
        <v/>
      </c>
    </row>
    <row r="47" spans="1:30" ht="39.75" customHeight="1" x14ac:dyDescent="0.25">
      <c r="A47" s="50">
        <v>346</v>
      </c>
      <c r="B47" s="79">
        <v>3114</v>
      </c>
      <c r="C47" s="206">
        <v>48623733</v>
      </c>
      <c r="D47" s="93" t="s">
        <v>103</v>
      </c>
      <c r="E47" s="145">
        <v>4635.29</v>
      </c>
      <c r="F47" s="146">
        <v>471.80200000000002</v>
      </c>
      <c r="G47" s="154">
        <v>0</v>
      </c>
      <c r="H47" s="148">
        <v>379.4</v>
      </c>
      <c r="I47" s="270"/>
      <c r="J47" s="238"/>
      <c r="K47" s="328"/>
      <c r="L47" s="176"/>
      <c r="M47" s="271"/>
      <c r="N47" s="176"/>
      <c r="O47" s="176"/>
      <c r="P47" s="203"/>
      <c r="Q47" s="120">
        <f t="shared" si="8"/>
        <v>4635.29</v>
      </c>
      <c r="R47" s="182">
        <f t="shared" si="9"/>
        <v>471.80200000000002</v>
      </c>
      <c r="S47" s="121">
        <f t="shared" si="10"/>
        <v>0</v>
      </c>
      <c r="T47" s="280">
        <f t="shared" si="11"/>
        <v>379.4</v>
      </c>
      <c r="U47" s="247">
        <v>3</v>
      </c>
      <c r="V47" s="190"/>
      <c r="W47" s="257">
        <v>0</v>
      </c>
      <c r="X47" s="190"/>
      <c r="Y47" s="126"/>
      <c r="Z47" s="125">
        <f t="shared" si="12"/>
        <v>0</v>
      </c>
      <c r="AA47" s="363">
        <f t="shared" si="13"/>
        <v>0</v>
      </c>
      <c r="AB47" s="224">
        <f t="shared" si="14"/>
        <v>0</v>
      </c>
      <c r="AD47" s="223" t="str">
        <f t="shared" si="15"/>
        <v/>
      </c>
    </row>
    <row r="48" spans="1:30" ht="28.5" x14ac:dyDescent="0.25">
      <c r="A48" s="50">
        <v>349</v>
      </c>
      <c r="B48" s="80">
        <v>3133</v>
      </c>
      <c r="C48" s="206">
        <v>48623741</v>
      </c>
      <c r="D48" s="93" t="s">
        <v>27</v>
      </c>
      <c r="E48" s="145">
        <v>8141.09</v>
      </c>
      <c r="F48" s="146">
        <v>566.39200000000005</v>
      </c>
      <c r="G48" s="154">
        <v>0</v>
      </c>
      <c r="H48" s="148">
        <v>460.38</v>
      </c>
      <c r="I48" s="270"/>
      <c r="J48" s="238"/>
      <c r="K48" s="328"/>
      <c r="L48" s="176"/>
      <c r="M48" s="271"/>
      <c r="N48" s="176"/>
      <c r="O48" s="176"/>
      <c r="P48" s="203"/>
      <c r="Q48" s="120">
        <f t="shared" si="8"/>
        <v>8141.09</v>
      </c>
      <c r="R48" s="182">
        <f t="shared" si="9"/>
        <v>566.39200000000005</v>
      </c>
      <c r="S48" s="121">
        <f t="shared" si="10"/>
        <v>0</v>
      </c>
      <c r="T48" s="280">
        <f t="shared" si="11"/>
        <v>460.38</v>
      </c>
      <c r="U48" s="247">
        <v>3</v>
      </c>
      <c r="V48" s="190"/>
      <c r="W48" s="257">
        <v>0</v>
      </c>
      <c r="X48" s="190"/>
      <c r="Y48" s="126"/>
      <c r="Z48" s="125">
        <f t="shared" si="12"/>
        <v>0</v>
      </c>
      <c r="AA48" s="363">
        <f t="shared" si="13"/>
        <v>0</v>
      </c>
      <c r="AB48" s="224">
        <f t="shared" si="14"/>
        <v>0</v>
      </c>
      <c r="AD48" s="223" t="str">
        <f t="shared" si="15"/>
        <v/>
      </c>
    </row>
    <row r="49" spans="1:30" ht="29.25" thickBot="1" x14ac:dyDescent="0.3">
      <c r="A49" s="86">
        <v>358</v>
      </c>
      <c r="B49" s="105">
        <v>3114</v>
      </c>
      <c r="C49" s="207">
        <v>70836469</v>
      </c>
      <c r="D49" s="101" t="s">
        <v>87</v>
      </c>
      <c r="E49" s="164">
        <v>1970.91</v>
      </c>
      <c r="F49" s="165">
        <v>130.24799999999999</v>
      </c>
      <c r="G49" s="166">
        <v>176</v>
      </c>
      <c r="H49" s="167">
        <v>104.74</v>
      </c>
      <c r="I49" s="316"/>
      <c r="J49" s="299"/>
      <c r="K49" s="331"/>
      <c r="L49" s="317"/>
      <c r="M49" s="318"/>
      <c r="N49" s="317"/>
      <c r="O49" s="317"/>
      <c r="P49" s="314"/>
      <c r="Q49" s="243">
        <f t="shared" si="8"/>
        <v>1970.91</v>
      </c>
      <c r="R49" s="184">
        <f t="shared" si="9"/>
        <v>130.24799999999999</v>
      </c>
      <c r="S49" s="128">
        <f t="shared" si="10"/>
        <v>176</v>
      </c>
      <c r="T49" s="283">
        <f t="shared" si="11"/>
        <v>104.74</v>
      </c>
      <c r="U49" s="247">
        <v>1.5</v>
      </c>
      <c r="V49" s="192"/>
      <c r="W49" s="257">
        <v>15.5</v>
      </c>
      <c r="X49" s="192"/>
      <c r="Y49" s="126"/>
      <c r="Z49" s="284">
        <f t="shared" si="12"/>
        <v>0</v>
      </c>
      <c r="AA49" s="364">
        <f t="shared" si="13"/>
        <v>0</v>
      </c>
      <c r="AB49" s="285">
        <f t="shared" si="14"/>
        <v>0</v>
      </c>
      <c r="AD49" s="223" t="str">
        <f t="shared" si="15"/>
        <v/>
      </c>
    </row>
    <row r="50" spans="1:30" ht="28.5" x14ac:dyDescent="0.25">
      <c r="A50" s="106">
        <v>367</v>
      </c>
      <c r="B50" s="107">
        <v>3121</v>
      </c>
      <c r="C50" s="214">
        <v>60884703</v>
      </c>
      <c r="D50" s="103" t="s">
        <v>28</v>
      </c>
      <c r="E50" s="168">
        <v>7302.4400000000014</v>
      </c>
      <c r="F50" s="169">
        <v>541.21699999999998</v>
      </c>
      <c r="G50" s="158">
        <v>250</v>
      </c>
      <c r="H50" s="170">
        <v>435.21999999999997</v>
      </c>
      <c r="I50" s="304"/>
      <c r="J50" s="306"/>
      <c r="K50" s="329"/>
      <c r="L50" s="169"/>
      <c r="M50" s="307"/>
      <c r="N50" s="169"/>
      <c r="O50" s="169"/>
      <c r="P50" s="203"/>
      <c r="Q50" s="120">
        <f t="shared" si="8"/>
        <v>7302.4400000000014</v>
      </c>
      <c r="R50" s="183">
        <f t="shared" si="9"/>
        <v>541.21699999999998</v>
      </c>
      <c r="S50" s="124">
        <f t="shared" si="10"/>
        <v>250</v>
      </c>
      <c r="T50" s="280">
        <f t="shared" si="11"/>
        <v>435.21999999999997</v>
      </c>
      <c r="U50" s="248">
        <v>5</v>
      </c>
      <c r="V50" s="193"/>
      <c r="W50" s="258">
        <v>37.269999999999996</v>
      </c>
      <c r="X50" s="193"/>
      <c r="Y50" s="126"/>
      <c r="Z50" s="123">
        <f t="shared" si="12"/>
        <v>0</v>
      </c>
      <c r="AA50" s="362">
        <f t="shared" si="13"/>
        <v>0</v>
      </c>
      <c r="AB50" s="124">
        <f t="shared" si="14"/>
        <v>0</v>
      </c>
      <c r="AD50" s="223" t="str">
        <f t="shared" si="15"/>
        <v/>
      </c>
    </row>
    <row r="51" spans="1:30" x14ac:dyDescent="0.25">
      <c r="A51" s="54">
        <v>368</v>
      </c>
      <c r="B51" s="52">
        <v>3121</v>
      </c>
      <c r="C51" s="215">
        <v>60884762</v>
      </c>
      <c r="D51" s="93" t="s">
        <v>29</v>
      </c>
      <c r="E51" s="152">
        <v>3680.2000000000003</v>
      </c>
      <c r="F51" s="153">
        <v>515.03</v>
      </c>
      <c r="G51" s="154">
        <v>54</v>
      </c>
      <c r="H51" s="155">
        <v>414.15999999999997</v>
      </c>
      <c r="I51" s="270"/>
      <c r="J51" s="238">
        <v>5</v>
      </c>
      <c r="K51" s="328"/>
      <c r="L51" s="176">
        <v>2.7</v>
      </c>
      <c r="M51" s="271"/>
      <c r="N51" s="176"/>
      <c r="O51" s="176"/>
      <c r="P51" s="203">
        <v>2.7</v>
      </c>
      <c r="Q51" s="120">
        <f t="shared" si="8"/>
        <v>3687.9</v>
      </c>
      <c r="R51" s="182">
        <f t="shared" si="9"/>
        <v>517.73</v>
      </c>
      <c r="S51" s="121">
        <f t="shared" si="10"/>
        <v>54</v>
      </c>
      <c r="T51" s="280">
        <f t="shared" si="11"/>
        <v>416.85999999999996</v>
      </c>
      <c r="U51" s="251">
        <v>5</v>
      </c>
      <c r="V51" s="190"/>
      <c r="W51" s="261">
        <f>35.5+3.72</f>
        <v>39.22</v>
      </c>
      <c r="X51" s="190">
        <v>3.72</v>
      </c>
      <c r="Y51" s="126"/>
      <c r="Z51" s="125">
        <f t="shared" si="12"/>
        <v>7.7</v>
      </c>
      <c r="AA51" s="363">
        <f t="shared" si="13"/>
        <v>0</v>
      </c>
      <c r="AB51" s="224">
        <f t="shared" si="14"/>
        <v>2.7</v>
      </c>
      <c r="AD51" s="223" t="str">
        <f t="shared" si="15"/>
        <v>A</v>
      </c>
    </row>
    <row r="52" spans="1:30" ht="28.5" x14ac:dyDescent="0.25">
      <c r="A52" s="51">
        <v>371</v>
      </c>
      <c r="B52" s="53">
        <v>3122</v>
      </c>
      <c r="C52" s="215">
        <v>60884711</v>
      </c>
      <c r="D52" s="101" t="s">
        <v>30</v>
      </c>
      <c r="E52" s="152">
        <v>5180.4600000000009</v>
      </c>
      <c r="F52" s="153">
        <v>196.45099999999999</v>
      </c>
      <c r="G52" s="154">
        <v>0</v>
      </c>
      <c r="H52" s="155">
        <v>164.92</v>
      </c>
      <c r="I52" s="323"/>
      <c r="J52" s="238"/>
      <c r="K52" s="328"/>
      <c r="L52" s="176"/>
      <c r="M52" s="153"/>
      <c r="N52" s="153"/>
      <c r="O52" s="153"/>
      <c r="P52" s="203"/>
      <c r="Q52" s="120">
        <f t="shared" si="8"/>
        <v>5180.4600000000009</v>
      </c>
      <c r="R52" s="182">
        <f t="shared" si="9"/>
        <v>196.45099999999999</v>
      </c>
      <c r="S52" s="121">
        <f t="shared" si="10"/>
        <v>0</v>
      </c>
      <c r="T52" s="280">
        <f t="shared" si="11"/>
        <v>164.92</v>
      </c>
      <c r="U52" s="251">
        <v>5</v>
      </c>
      <c r="V52" s="190"/>
      <c r="W52" s="261">
        <v>75.25</v>
      </c>
      <c r="X52" s="190"/>
      <c r="Y52" s="126"/>
      <c r="Z52" s="125">
        <f t="shared" si="12"/>
        <v>0</v>
      </c>
      <c r="AA52" s="363">
        <f t="shared" si="13"/>
        <v>0</v>
      </c>
      <c r="AB52" s="224">
        <f t="shared" si="14"/>
        <v>0</v>
      </c>
      <c r="AD52" s="223" t="str">
        <f t="shared" si="15"/>
        <v/>
      </c>
    </row>
    <row r="53" spans="1:30" ht="40.5" customHeight="1" x14ac:dyDescent="0.25">
      <c r="A53" s="54">
        <v>370</v>
      </c>
      <c r="B53" s="56">
        <v>3122</v>
      </c>
      <c r="C53" s="215">
        <v>60884746</v>
      </c>
      <c r="D53" s="93" t="s">
        <v>31</v>
      </c>
      <c r="E53" s="152">
        <v>6274.1699999999992</v>
      </c>
      <c r="F53" s="153">
        <v>549.23500000000001</v>
      </c>
      <c r="G53" s="154">
        <v>130</v>
      </c>
      <c r="H53" s="155">
        <v>441.67999999999995</v>
      </c>
      <c r="I53" s="270"/>
      <c r="J53" s="238"/>
      <c r="K53" s="328"/>
      <c r="L53" s="176"/>
      <c r="M53" s="153"/>
      <c r="N53" s="153"/>
      <c r="O53" s="153"/>
      <c r="P53" s="203"/>
      <c r="Q53" s="120">
        <f t="shared" si="8"/>
        <v>6274.1699999999992</v>
      </c>
      <c r="R53" s="182">
        <f t="shared" si="9"/>
        <v>549.23500000000001</v>
      </c>
      <c r="S53" s="121">
        <f t="shared" si="10"/>
        <v>130</v>
      </c>
      <c r="T53" s="280">
        <f t="shared" si="11"/>
        <v>441.67999999999995</v>
      </c>
      <c r="U53" s="251">
        <v>6</v>
      </c>
      <c r="V53" s="190"/>
      <c r="W53" s="261">
        <v>729.8</v>
      </c>
      <c r="X53" s="190"/>
      <c r="Y53" s="126"/>
      <c r="Z53" s="125">
        <f t="shared" si="12"/>
        <v>0</v>
      </c>
      <c r="AA53" s="363">
        <f t="shared" si="13"/>
        <v>0</v>
      </c>
      <c r="AB53" s="224">
        <f t="shared" si="14"/>
        <v>0</v>
      </c>
      <c r="AD53" s="223" t="str">
        <f t="shared" si="15"/>
        <v/>
      </c>
    </row>
    <row r="54" spans="1:30" ht="42.75" x14ac:dyDescent="0.25">
      <c r="A54" s="54">
        <v>454</v>
      </c>
      <c r="B54" s="56">
        <v>3127</v>
      </c>
      <c r="C54" s="215">
        <v>75137011</v>
      </c>
      <c r="D54" s="95" t="s">
        <v>32</v>
      </c>
      <c r="E54" s="152">
        <v>21369.119999999999</v>
      </c>
      <c r="F54" s="153">
        <v>6090.5709999999999</v>
      </c>
      <c r="G54" s="154">
        <v>10000</v>
      </c>
      <c r="H54" s="155">
        <v>4897.88</v>
      </c>
      <c r="I54" s="242"/>
      <c r="J54" s="238"/>
      <c r="K54" s="328"/>
      <c r="L54" s="176"/>
      <c r="M54" s="153"/>
      <c r="N54" s="153"/>
      <c r="O54" s="153"/>
      <c r="P54" s="203"/>
      <c r="Q54" s="120">
        <f t="shared" si="8"/>
        <v>21369.119999999999</v>
      </c>
      <c r="R54" s="182">
        <f t="shared" si="9"/>
        <v>6090.5709999999999</v>
      </c>
      <c r="S54" s="121">
        <f t="shared" si="10"/>
        <v>10000</v>
      </c>
      <c r="T54" s="280">
        <f t="shared" si="11"/>
        <v>4897.88</v>
      </c>
      <c r="U54" s="249">
        <v>6</v>
      </c>
      <c r="V54" s="190"/>
      <c r="W54" s="259">
        <v>2056.3000000000002</v>
      </c>
      <c r="X54" s="190"/>
      <c r="Y54" s="129"/>
      <c r="Z54" s="125">
        <f t="shared" si="12"/>
        <v>0</v>
      </c>
      <c r="AA54" s="363">
        <f t="shared" si="13"/>
        <v>0</v>
      </c>
      <c r="AB54" s="224">
        <f t="shared" si="14"/>
        <v>0</v>
      </c>
      <c r="AD54" s="223" t="str">
        <f t="shared" si="15"/>
        <v/>
      </c>
    </row>
    <row r="55" spans="1:30" ht="43.5" x14ac:dyDescent="0.25">
      <c r="A55" s="54">
        <v>372</v>
      </c>
      <c r="B55" s="56">
        <v>3127</v>
      </c>
      <c r="C55" s="215">
        <v>60884690</v>
      </c>
      <c r="D55" s="102" t="s">
        <v>96</v>
      </c>
      <c r="E55" s="152">
        <v>11233.240000000002</v>
      </c>
      <c r="F55" s="153">
        <v>1693.357</v>
      </c>
      <c r="G55" s="154">
        <v>342</v>
      </c>
      <c r="H55" s="155">
        <v>1378.4699999999998</v>
      </c>
      <c r="I55" s="242"/>
      <c r="J55" s="238"/>
      <c r="K55" s="328">
        <v>21.5</v>
      </c>
      <c r="L55" s="176"/>
      <c r="M55" s="153"/>
      <c r="N55" s="153"/>
      <c r="O55" s="153"/>
      <c r="P55" s="203"/>
      <c r="Q55" s="120">
        <f t="shared" si="8"/>
        <v>11254.740000000002</v>
      </c>
      <c r="R55" s="182">
        <f t="shared" si="9"/>
        <v>1693.357</v>
      </c>
      <c r="S55" s="121">
        <f t="shared" si="10"/>
        <v>342</v>
      </c>
      <c r="T55" s="280">
        <f t="shared" si="11"/>
        <v>1378.4699999999998</v>
      </c>
      <c r="U55" s="252">
        <v>6</v>
      </c>
      <c r="V55" s="190"/>
      <c r="W55" s="262">
        <v>711.1</v>
      </c>
      <c r="X55" s="190"/>
      <c r="Y55" s="126"/>
      <c r="Z55" s="125">
        <f t="shared" si="12"/>
        <v>21.5</v>
      </c>
      <c r="AA55" s="363">
        <f t="shared" si="13"/>
        <v>0</v>
      </c>
      <c r="AB55" s="224">
        <f t="shared" si="14"/>
        <v>0</v>
      </c>
      <c r="AD55" s="223" t="str">
        <f t="shared" si="15"/>
        <v>A</v>
      </c>
    </row>
    <row r="56" spans="1:30" ht="33" customHeight="1" x14ac:dyDescent="0.25">
      <c r="A56" s="54">
        <v>381</v>
      </c>
      <c r="B56" s="56">
        <v>3114</v>
      </c>
      <c r="C56" s="215">
        <v>70152497</v>
      </c>
      <c r="D56" s="93" t="s">
        <v>33</v>
      </c>
      <c r="E56" s="152">
        <v>2802.6899999999991</v>
      </c>
      <c r="F56" s="153">
        <v>10.692</v>
      </c>
      <c r="G56" s="154">
        <v>0</v>
      </c>
      <c r="H56" s="155">
        <v>8.6</v>
      </c>
      <c r="I56" s="270"/>
      <c r="J56" s="238"/>
      <c r="K56" s="328"/>
      <c r="L56" s="176"/>
      <c r="M56" s="153"/>
      <c r="N56" s="153"/>
      <c r="O56" s="153"/>
      <c r="P56" s="203"/>
      <c r="Q56" s="120">
        <f t="shared" si="8"/>
        <v>2802.6899999999991</v>
      </c>
      <c r="R56" s="182">
        <f t="shared" si="9"/>
        <v>10.692</v>
      </c>
      <c r="S56" s="121">
        <f t="shared" si="10"/>
        <v>0</v>
      </c>
      <c r="T56" s="280">
        <f t="shared" si="11"/>
        <v>8.6</v>
      </c>
      <c r="U56" s="252">
        <v>1.5</v>
      </c>
      <c r="V56" s="190"/>
      <c r="W56" s="262">
        <v>5</v>
      </c>
      <c r="X56" s="190"/>
      <c r="Y56" s="126"/>
      <c r="Z56" s="125">
        <f t="shared" si="12"/>
        <v>0</v>
      </c>
      <c r="AA56" s="363">
        <f t="shared" si="13"/>
        <v>0</v>
      </c>
      <c r="AB56" s="224">
        <f t="shared" si="14"/>
        <v>0</v>
      </c>
      <c r="AD56" s="223" t="str">
        <f t="shared" si="15"/>
        <v/>
      </c>
    </row>
    <row r="57" spans="1:30" ht="28.5" x14ac:dyDescent="0.25">
      <c r="A57" s="54">
        <v>379</v>
      </c>
      <c r="B57" s="56">
        <v>3114</v>
      </c>
      <c r="C57" s="215">
        <v>70152501</v>
      </c>
      <c r="D57" s="93" t="s">
        <v>34</v>
      </c>
      <c r="E57" s="152">
        <v>1093.7999999999997</v>
      </c>
      <c r="F57" s="153">
        <v>59.634</v>
      </c>
      <c r="G57" s="154">
        <v>0</v>
      </c>
      <c r="H57" s="155">
        <v>47.95</v>
      </c>
      <c r="I57" s="270"/>
      <c r="J57" s="238"/>
      <c r="K57" s="328"/>
      <c r="L57" s="176">
        <v>1.42</v>
      </c>
      <c r="M57" s="271"/>
      <c r="N57" s="176"/>
      <c r="O57" s="176"/>
      <c r="P57" s="203">
        <v>1.42</v>
      </c>
      <c r="Q57" s="120">
        <f t="shared" si="8"/>
        <v>1095.2199999999998</v>
      </c>
      <c r="R57" s="182">
        <f t="shared" si="9"/>
        <v>61.054000000000002</v>
      </c>
      <c r="S57" s="121">
        <f t="shared" si="10"/>
        <v>0</v>
      </c>
      <c r="T57" s="280">
        <f t="shared" si="11"/>
        <v>49.370000000000005</v>
      </c>
      <c r="U57" s="252">
        <v>1.5</v>
      </c>
      <c r="V57" s="190"/>
      <c r="W57" s="262">
        <v>0</v>
      </c>
      <c r="X57" s="190"/>
      <c r="Y57" s="126"/>
      <c r="Z57" s="125">
        <f t="shared" si="12"/>
        <v>1.42</v>
      </c>
      <c r="AA57" s="363">
        <f t="shared" si="13"/>
        <v>0</v>
      </c>
      <c r="AB57" s="224">
        <f t="shared" si="14"/>
        <v>1.42</v>
      </c>
      <c r="AD57" s="223" t="str">
        <f t="shared" si="15"/>
        <v>A</v>
      </c>
    </row>
    <row r="58" spans="1:30" ht="28.5" x14ac:dyDescent="0.25">
      <c r="A58" s="54">
        <v>374</v>
      </c>
      <c r="B58" s="56">
        <v>3133</v>
      </c>
      <c r="C58" s="215">
        <v>60884681</v>
      </c>
      <c r="D58" s="93" t="s">
        <v>44</v>
      </c>
      <c r="E58" s="152">
        <v>2970.42</v>
      </c>
      <c r="F58" s="153">
        <v>202.816</v>
      </c>
      <c r="G58" s="154">
        <v>0</v>
      </c>
      <c r="H58" s="155">
        <v>164.59</v>
      </c>
      <c r="I58" s="270"/>
      <c r="J58" s="238"/>
      <c r="K58" s="328"/>
      <c r="L58" s="176"/>
      <c r="M58" s="271"/>
      <c r="N58" s="176"/>
      <c r="O58" s="176"/>
      <c r="P58" s="203"/>
      <c r="Q58" s="120">
        <f t="shared" si="8"/>
        <v>2970.42</v>
      </c>
      <c r="R58" s="182">
        <f t="shared" si="9"/>
        <v>202.816</v>
      </c>
      <c r="S58" s="121">
        <f t="shared" si="10"/>
        <v>0</v>
      </c>
      <c r="T58" s="280">
        <f t="shared" si="11"/>
        <v>164.59</v>
      </c>
      <c r="U58" s="252">
        <v>3</v>
      </c>
      <c r="V58" s="190"/>
      <c r="W58" s="262">
        <v>0</v>
      </c>
      <c r="X58" s="190"/>
      <c r="Y58" s="126"/>
      <c r="Z58" s="125">
        <f t="shared" si="12"/>
        <v>0</v>
      </c>
      <c r="AA58" s="363">
        <f t="shared" si="13"/>
        <v>0</v>
      </c>
      <c r="AB58" s="224">
        <f t="shared" si="14"/>
        <v>0</v>
      </c>
      <c r="AD58" s="223" t="str">
        <f t="shared" si="15"/>
        <v/>
      </c>
    </row>
    <row r="59" spans="1:30" ht="24.75" customHeight="1" thickBot="1" x14ac:dyDescent="0.3">
      <c r="A59" s="55">
        <v>380</v>
      </c>
      <c r="B59" s="57">
        <v>3133</v>
      </c>
      <c r="C59" s="216">
        <v>70835144</v>
      </c>
      <c r="D59" s="100" t="s">
        <v>35</v>
      </c>
      <c r="E59" s="171">
        <v>4742.72</v>
      </c>
      <c r="F59" s="172">
        <v>242.82</v>
      </c>
      <c r="G59" s="173">
        <v>0</v>
      </c>
      <c r="H59" s="174">
        <v>195.26</v>
      </c>
      <c r="I59" s="395">
        <v>300</v>
      </c>
      <c r="J59" s="301"/>
      <c r="K59" s="330"/>
      <c r="L59" s="172"/>
      <c r="M59" s="302"/>
      <c r="N59" s="172"/>
      <c r="O59" s="172"/>
      <c r="P59" s="303"/>
      <c r="Q59" s="127">
        <f t="shared" si="8"/>
        <v>5042.72</v>
      </c>
      <c r="R59" s="185">
        <f t="shared" si="9"/>
        <v>242.82</v>
      </c>
      <c r="S59" s="131">
        <f t="shared" si="10"/>
        <v>0</v>
      </c>
      <c r="T59" s="281">
        <f t="shared" si="11"/>
        <v>195.26</v>
      </c>
      <c r="U59" s="252">
        <v>3</v>
      </c>
      <c r="V59" s="191"/>
      <c r="W59" s="262">
        <v>3.96</v>
      </c>
      <c r="X59" s="191"/>
      <c r="Y59" s="126"/>
      <c r="Z59" s="284">
        <f t="shared" si="12"/>
        <v>300</v>
      </c>
      <c r="AA59" s="364">
        <f t="shared" si="13"/>
        <v>0</v>
      </c>
      <c r="AB59" s="285">
        <f t="shared" si="14"/>
        <v>0</v>
      </c>
      <c r="AD59" s="223" t="str">
        <f t="shared" si="15"/>
        <v>A</v>
      </c>
    </row>
    <row r="60" spans="1:30" ht="28.5" x14ac:dyDescent="0.25">
      <c r="A60" s="84">
        <v>409</v>
      </c>
      <c r="B60" s="85">
        <v>3121</v>
      </c>
      <c r="C60" s="212">
        <v>60153393</v>
      </c>
      <c r="D60" s="103" t="s">
        <v>36</v>
      </c>
      <c r="E60" s="175">
        <v>4005.58</v>
      </c>
      <c r="F60" s="176">
        <v>62.488</v>
      </c>
      <c r="G60" s="161">
        <v>0</v>
      </c>
      <c r="H60" s="177">
        <v>50.25</v>
      </c>
      <c r="I60" s="304"/>
      <c r="J60" s="306"/>
      <c r="K60" s="329"/>
      <c r="L60" s="169"/>
      <c r="M60" s="307"/>
      <c r="N60" s="169"/>
      <c r="O60" s="169"/>
      <c r="P60" s="203"/>
      <c r="Q60" s="123">
        <f t="shared" si="8"/>
        <v>4005.58</v>
      </c>
      <c r="R60" s="182">
        <f t="shared" si="9"/>
        <v>62.488</v>
      </c>
      <c r="S60" s="121">
        <f t="shared" si="10"/>
        <v>0</v>
      </c>
      <c r="T60" s="282">
        <f t="shared" si="11"/>
        <v>50.25</v>
      </c>
      <c r="U60" s="254">
        <v>5</v>
      </c>
      <c r="V60" s="193"/>
      <c r="W60" s="264">
        <v>2.1</v>
      </c>
      <c r="X60" s="190"/>
      <c r="Y60" s="126"/>
      <c r="Z60" s="123">
        <f t="shared" si="12"/>
        <v>0</v>
      </c>
      <c r="AA60" s="362">
        <f t="shared" si="13"/>
        <v>0</v>
      </c>
      <c r="AB60" s="124">
        <f t="shared" si="14"/>
        <v>0</v>
      </c>
      <c r="AD60" s="223" t="str">
        <f t="shared" si="15"/>
        <v/>
      </c>
    </row>
    <row r="61" spans="1:30" ht="27.75" customHeight="1" x14ac:dyDescent="0.25">
      <c r="A61" s="50">
        <v>410</v>
      </c>
      <c r="B61" s="79">
        <v>3121</v>
      </c>
      <c r="C61" s="206">
        <v>60153237</v>
      </c>
      <c r="D61" s="93" t="s">
        <v>37</v>
      </c>
      <c r="E61" s="152">
        <v>8982.6500000000015</v>
      </c>
      <c r="F61" s="153">
        <v>1091.0039999999999</v>
      </c>
      <c r="G61" s="154">
        <v>60</v>
      </c>
      <c r="H61" s="155">
        <v>878.64</v>
      </c>
      <c r="I61" s="270"/>
      <c r="J61" s="238"/>
      <c r="K61" s="328"/>
      <c r="L61" s="176"/>
      <c r="M61" s="153"/>
      <c r="N61" s="153"/>
      <c r="O61" s="176"/>
      <c r="P61" s="203"/>
      <c r="Q61" s="120">
        <f t="shared" si="8"/>
        <v>8982.6500000000015</v>
      </c>
      <c r="R61" s="182">
        <f t="shared" si="9"/>
        <v>1091.0039999999999</v>
      </c>
      <c r="S61" s="121">
        <f t="shared" si="10"/>
        <v>60</v>
      </c>
      <c r="T61" s="280">
        <f t="shared" si="11"/>
        <v>878.64</v>
      </c>
      <c r="U61" s="247">
        <v>5</v>
      </c>
      <c r="V61" s="190"/>
      <c r="W61" s="257">
        <v>19.2</v>
      </c>
      <c r="X61" s="190"/>
      <c r="Y61" s="126"/>
      <c r="Z61" s="125">
        <f t="shared" si="12"/>
        <v>0</v>
      </c>
      <c r="AA61" s="363">
        <f t="shared" si="13"/>
        <v>0</v>
      </c>
      <c r="AB61" s="224">
        <f t="shared" si="14"/>
        <v>0</v>
      </c>
      <c r="AD61" s="223" t="str">
        <f t="shared" si="15"/>
        <v/>
      </c>
    </row>
    <row r="62" spans="1:30" ht="28.5" x14ac:dyDescent="0.25">
      <c r="A62" s="86">
        <v>413</v>
      </c>
      <c r="B62" s="87">
        <v>3127</v>
      </c>
      <c r="C62" s="206">
        <v>60153245</v>
      </c>
      <c r="D62" s="116" t="s">
        <v>97</v>
      </c>
      <c r="E62" s="152">
        <v>11845.72</v>
      </c>
      <c r="F62" s="153">
        <v>889.29899999999986</v>
      </c>
      <c r="G62" s="154">
        <v>450</v>
      </c>
      <c r="H62" s="155">
        <v>716.45999999999992</v>
      </c>
      <c r="I62" s="270"/>
      <c r="J62" s="238"/>
      <c r="K62" s="328"/>
      <c r="L62" s="176"/>
      <c r="M62" s="153"/>
      <c r="N62" s="153"/>
      <c r="O62" s="176"/>
      <c r="P62" s="203"/>
      <c r="Q62" s="120">
        <f t="shared" si="8"/>
        <v>11845.72</v>
      </c>
      <c r="R62" s="182">
        <f t="shared" si="9"/>
        <v>889.29899999999986</v>
      </c>
      <c r="S62" s="121">
        <f t="shared" si="10"/>
        <v>450</v>
      </c>
      <c r="T62" s="280">
        <f t="shared" si="11"/>
        <v>716.45999999999992</v>
      </c>
      <c r="U62" s="247">
        <v>6</v>
      </c>
      <c r="V62" s="190"/>
      <c r="W62" s="257">
        <v>75.599999999999994</v>
      </c>
      <c r="X62" s="190"/>
      <c r="Y62" s="126"/>
      <c r="Z62" s="125">
        <f t="shared" si="12"/>
        <v>0</v>
      </c>
      <c r="AA62" s="363">
        <f t="shared" si="13"/>
        <v>0</v>
      </c>
      <c r="AB62" s="224">
        <f t="shared" si="14"/>
        <v>0</v>
      </c>
      <c r="AD62" s="223" t="str">
        <f t="shared" si="15"/>
        <v/>
      </c>
    </row>
    <row r="63" spans="1:30" ht="42.75" x14ac:dyDescent="0.25">
      <c r="A63" s="50">
        <v>418</v>
      </c>
      <c r="B63" s="79">
        <v>3127</v>
      </c>
      <c r="C63" s="206">
        <v>67439918</v>
      </c>
      <c r="D63" s="93" t="s">
        <v>104</v>
      </c>
      <c r="E63" s="152">
        <v>13962.32</v>
      </c>
      <c r="F63" s="153">
        <v>1514.5120000000002</v>
      </c>
      <c r="G63" s="154">
        <v>619.44000000000005</v>
      </c>
      <c r="H63" s="155">
        <v>1250.1399999999999</v>
      </c>
      <c r="I63" s="384">
        <v>7</v>
      </c>
      <c r="J63" s="238"/>
      <c r="K63" s="328"/>
      <c r="L63" s="176"/>
      <c r="M63" s="153"/>
      <c r="N63" s="153"/>
      <c r="O63" s="176"/>
      <c r="P63" s="203"/>
      <c r="Q63" s="120">
        <f t="shared" si="8"/>
        <v>13969.32</v>
      </c>
      <c r="R63" s="182">
        <f t="shared" si="9"/>
        <v>1514.5120000000002</v>
      </c>
      <c r="S63" s="121">
        <f t="shared" si="10"/>
        <v>619.44000000000005</v>
      </c>
      <c r="T63" s="280">
        <f t="shared" si="11"/>
        <v>1250.1399999999999</v>
      </c>
      <c r="U63" s="247">
        <v>6</v>
      </c>
      <c r="V63" s="190"/>
      <c r="W63" s="257">
        <v>107.72</v>
      </c>
      <c r="X63" s="190"/>
      <c r="Y63" s="126"/>
      <c r="Z63" s="125">
        <f t="shared" si="12"/>
        <v>7</v>
      </c>
      <c r="AA63" s="363">
        <f t="shared" si="13"/>
        <v>0</v>
      </c>
      <c r="AB63" s="224">
        <f t="shared" si="14"/>
        <v>0</v>
      </c>
      <c r="AD63" s="223" t="str">
        <f t="shared" si="15"/>
        <v>A</v>
      </c>
    </row>
    <row r="64" spans="1:30" ht="28.5" x14ac:dyDescent="0.25">
      <c r="A64" s="50">
        <v>419</v>
      </c>
      <c r="B64" s="79">
        <v>3127</v>
      </c>
      <c r="C64" s="206">
        <v>69174415</v>
      </c>
      <c r="D64" s="93" t="s">
        <v>38</v>
      </c>
      <c r="E64" s="152">
        <v>15842.510000000002</v>
      </c>
      <c r="F64" s="153">
        <v>3099.3069999999998</v>
      </c>
      <c r="G64" s="154">
        <v>5390</v>
      </c>
      <c r="H64" s="155">
        <v>2570.02</v>
      </c>
      <c r="I64" s="378">
        <f>121</f>
        <v>121</v>
      </c>
      <c r="J64" s="238"/>
      <c r="K64" s="328">
        <v>274.39999999999998</v>
      </c>
      <c r="L64" s="176"/>
      <c r="M64" s="153"/>
      <c r="N64" s="153"/>
      <c r="O64" s="176"/>
      <c r="P64" s="203"/>
      <c r="Q64" s="120">
        <f t="shared" si="8"/>
        <v>16237.910000000002</v>
      </c>
      <c r="R64" s="182">
        <f t="shared" si="9"/>
        <v>3099.3069999999998</v>
      </c>
      <c r="S64" s="121">
        <f t="shared" si="10"/>
        <v>5390</v>
      </c>
      <c r="T64" s="280">
        <f t="shared" si="11"/>
        <v>2570.02</v>
      </c>
      <c r="U64" s="247">
        <v>15</v>
      </c>
      <c r="V64" s="190"/>
      <c r="W64" s="257">
        <f>2369.8+157.5</f>
        <v>2527.3000000000002</v>
      </c>
      <c r="X64" s="394">
        <v>157.5</v>
      </c>
      <c r="Y64" s="126"/>
      <c r="Z64" s="125">
        <f t="shared" si="12"/>
        <v>395.4</v>
      </c>
      <c r="AA64" s="363">
        <f t="shared" si="13"/>
        <v>0</v>
      </c>
      <c r="AB64" s="224">
        <f t="shared" si="14"/>
        <v>0</v>
      </c>
      <c r="AD64" s="223" t="str">
        <f t="shared" si="15"/>
        <v>A</v>
      </c>
    </row>
    <row r="65" spans="1:30" ht="42.75" x14ac:dyDescent="0.25">
      <c r="A65" s="50">
        <v>415</v>
      </c>
      <c r="B65" s="79">
        <v>3122</v>
      </c>
      <c r="C65" s="206">
        <v>13582968</v>
      </c>
      <c r="D65" s="116" t="s">
        <v>98</v>
      </c>
      <c r="E65" s="152">
        <v>13322.039999999999</v>
      </c>
      <c r="F65" s="153">
        <v>2421.0440000000003</v>
      </c>
      <c r="G65" s="154">
        <v>994</v>
      </c>
      <c r="H65" s="155">
        <v>1946.9299999999998</v>
      </c>
      <c r="I65" s="319"/>
      <c r="J65" s="238"/>
      <c r="K65" s="328">
        <v>204</v>
      </c>
      <c r="L65" s="176"/>
      <c r="M65" s="153"/>
      <c r="N65" s="153"/>
      <c r="O65" s="176"/>
      <c r="P65" s="203"/>
      <c r="Q65" s="120">
        <f t="shared" si="8"/>
        <v>13526.039999999999</v>
      </c>
      <c r="R65" s="182">
        <f t="shared" si="9"/>
        <v>2421.0440000000003</v>
      </c>
      <c r="S65" s="121">
        <f t="shared" si="10"/>
        <v>994</v>
      </c>
      <c r="T65" s="280">
        <f t="shared" si="11"/>
        <v>1946.9299999999998</v>
      </c>
      <c r="U65" s="247">
        <v>6</v>
      </c>
      <c r="V65" s="190"/>
      <c r="W65" s="257">
        <v>12</v>
      </c>
      <c r="X65" s="190"/>
      <c r="Y65" s="126"/>
      <c r="Z65" s="125">
        <f t="shared" si="12"/>
        <v>204</v>
      </c>
      <c r="AA65" s="363">
        <f t="shared" si="13"/>
        <v>0</v>
      </c>
      <c r="AB65" s="224">
        <f t="shared" si="14"/>
        <v>0</v>
      </c>
      <c r="AD65" s="223" t="str">
        <f t="shared" si="15"/>
        <v>A</v>
      </c>
    </row>
    <row r="66" spans="1:30" ht="32.25" customHeight="1" x14ac:dyDescent="0.25">
      <c r="A66" s="50">
        <v>416</v>
      </c>
      <c r="B66" s="79">
        <v>3127</v>
      </c>
      <c r="C66" s="206">
        <v>60153296</v>
      </c>
      <c r="D66" s="93" t="s">
        <v>63</v>
      </c>
      <c r="E66" s="152">
        <v>19425.210000000003</v>
      </c>
      <c r="F66" s="153">
        <v>3725.88</v>
      </c>
      <c r="G66" s="154">
        <v>835</v>
      </c>
      <c r="H66" s="155">
        <v>3032.79</v>
      </c>
      <c r="I66" s="319"/>
      <c r="J66" s="238"/>
      <c r="K66" s="328">
        <v>162.80000000000001</v>
      </c>
      <c r="L66" s="176"/>
      <c r="M66" s="153"/>
      <c r="N66" s="153"/>
      <c r="O66" s="176"/>
      <c r="P66" s="203"/>
      <c r="Q66" s="120">
        <f t="shared" si="8"/>
        <v>19588.010000000002</v>
      </c>
      <c r="R66" s="182">
        <f t="shared" si="9"/>
        <v>3725.88</v>
      </c>
      <c r="S66" s="121">
        <f t="shared" si="10"/>
        <v>835</v>
      </c>
      <c r="T66" s="280">
        <f t="shared" si="11"/>
        <v>3032.79</v>
      </c>
      <c r="U66" s="247">
        <v>6</v>
      </c>
      <c r="V66" s="190"/>
      <c r="W66" s="257">
        <v>0</v>
      </c>
      <c r="X66" s="190"/>
      <c r="Y66" s="126"/>
      <c r="Z66" s="125">
        <f t="shared" si="12"/>
        <v>162.80000000000001</v>
      </c>
      <c r="AA66" s="363">
        <f t="shared" si="13"/>
        <v>0</v>
      </c>
      <c r="AB66" s="224">
        <f t="shared" si="14"/>
        <v>0</v>
      </c>
      <c r="AD66" s="223" t="str">
        <f t="shared" si="15"/>
        <v>A</v>
      </c>
    </row>
    <row r="67" spans="1:30" ht="39" customHeight="1" x14ac:dyDescent="0.25">
      <c r="A67" s="109">
        <v>460</v>
      </c>
      <c r="B67" s="205">
        <v>3127</v>
      </c>
      <c r="C67" s="209" t="s">
        <v>113</v>
      </c>
      <c r="D67" s="96" t="s">
        <v>105</v>
      </c>
      <c r="E67" s="152">
        <v>13896.449999999997</v>
      </c>
      <c r="F67" s="153">
        <v>855.27699999999993</v>
      </c>
      <c r="G67" s="154">
        <v>136.94999999999999</v>
      </c>
      <c r="H67" s="155">
        <v>653.43999999999994</v>
      </c>
      <c r="I67" s="378">
        <v>-99.17</v>
      </c>
      <c r="J67" s="238"/>
      <c r="K67" s="328">
        <v>59.3</v>
      </c>
      <c r="L67" s="176"/>
      <c r="M67" s="320"/>
      <c r="N67" s="153">
        <v>99.17</v>
      </c>
      <c r="O67" s="176"/>
      <c r="P67" s="203"/>
      <c r="Q67" s="120">
        <f t="shared" si="8"/>
        <v>13856.579999999996</v>
      </c>
      <c r="R67" s="182">
        <f t="shared" si="9"/>
        <v>855.27699999999993</v>
      </c>
      <c r="S67" s="121">
        <f t="shared" si="10"/>
        <v>236.12</v>
      </c>
      <c r="T67" s="280">
        <f t="shared" si="11"/>
        <v>653.43999999999994</v>
      </c>
      <c r="U67" s="247">
        <v>6</v>
      </c>
      <c r="V67" s="190"/>
      <c r="W67" s="257">
        <v>99</v>
      </c>
      <c r="X67" s="190"/>
      <c r="Y67" s="126"/>
      <c r="Z67" s="125">
        <f t="shared" si="12"/>
        <v>-39.870000000000005</v>
      </c>
      <c r="AA67" s="363">
        <f t="shared" si="13"/>
        <v>99.17</v>
      </c>
      <c r="AB67" s="224">
        <f t="shared" si="14"/>
        <v>0</v>
      </c>
      <c r="AD67" s="223" t="str">
        <f t="shared" si="15"/>
        <v>A</v>
      </c>
    </row>
    <row r="68" spans="1:30" ht="28.5" x14ac:dyDescent="0.25">
      <c r="A68" s="50">
        <v>423</v>
      </c>
      <c r="B68" s="79">
        <v>3124</v>
      </c>
      <c r="C68" s="206">
        <v>60154021</v>
      </c>
      <c r="D68" s="93" t="s">
        <v>99</v>
      </c>
      <c r="E68" s="152">
        <v>5634.24</v>
      </c>
      <c r="F68" s="153">
        <v>448.61599999999999</v>
      </c>
      <c r="G68" s="154">
        <v>0</v>
      </c>
      <c r="H68" s="155">
        <v>360.76</v>
      </c>
      <c r="I68" s="242"/>
      <c r="J68" s="238"/>
      <c r="K68" s="328">
        <v>-6.6</v>
      </c>
      <c r="L68" s="176"/>
      <c r="M68" s="153"/>
      <c r="N68" s="153"/>
      <c r="O68" s="176"/>
      <c r="P68" s="203"/>
      <c r="Q68" s="120">
        <f t="shared" si="8"/>
        <v>5627.6399999999994</v>
      </c>
      <c r="R68" s="182">
        <f t="shared" si="9"/>
        <v>448.61599999999999</v>
      </c>
      <c r="S68" s="121">
        <f t="shared" si="10"/>
        <v>0</v>
      </c>
      <c r="T68" s="280">
        <f t="shared" si="11"/>
        <v>360.76</v>
      </c>
      <c r="U68" s="247">
        <v>4</v>
      </c>
      <c r="V68" s="190"/>
      <c r="W68" s="257">
        <v>200</v>
      </c>
      <c r="X68" s="190"/>
      <c r="Y68" s="126"/>
      <c r="Z68" s="125">
        <f t="shared" si="12"/>
        <v>-6.6</v>
      </c>
      <c r="AA68" s="363">
        <f t="shared" si="13"/>
        <v>0</v>
      </c>
      <c r="AB68" s="224">
        <f t="shared" si="14"/>
        <v>0</v>
      </c>
      <c r="AD68" s="223" t="str">
        <f t="shared" si="15"/>
        <v>A</v>
      </c>
    </row>
    <row r="69" spans="1:30" x14ac:dyDescent="0.25">
      <c r="A69" s="50">
        <v>425</v>
      </c>
      <c r="B69" s="79">
        <v>3112</v>
      </c>
      <c r="C69" s="206">
        <v>60153041</v>
      </c>
      <c r="D69" s="93" t="s">
        <v>82</v>
      </c>
      <c r="E69" s="152">
        <v>1867.47</v>
      </c>
      <c r="F69" s="153">
        <v>22.776</v>
      </c>
      <c r="G69" s="154">
        <v>0</v>
      </c>
      <c r="H69" s="155">
        <v>18.309999999999999</v>
      </c>
      <c r="I69" s="270"/>
      <c r="J69" s="238"/>
      <c r="K69" s="328"/>
      <c r="L69" s="176"/>
      <c r="M69" s="153"/>
      <c r="N69" s="153"/>
      <c r="O69" s="176"/>
      <c r="P69" s="203"/>
      <c r="Q69" s="120">
        <f t="shared" si="8"/>
        <v>1867.47</v>
      </c>
      <c r="R69" s="182">
        <f t="shared" si="9"/>
        <v>22.776</v>
      </c>
      <c r="S69" s="121">
        <f t="shared" si="10"/>
        <v>0</v>
      </c>
      <c r="T69" s="280">
        <f t="shared" si="11"/>
        <v>18.309999999999999</v>
      </c>
      <c r="U69" s="247">
        <v>1.5</v>
      </c>
      <c r="V69" s="190"/>
      <c r="W69" s="257">
        <v>0</v>
      </c>
      <c r="X69" s="190"/>
      <c r="Y69" s="126"/>
      <c r="Z69" s="125">
        <f t="shared" si="12"/>
        <v>0</v>
      </c>
      <c r="AA69" s="363">
        <f t="shared" si="13"/>
        <v>0</v>
      </c>
      <c r="AB69" s="224">
        <f t="shared" si="14"/>
        <v>0</v>
      </c>
      <c r="AD69" s="223" t="str">
        <f t="shared" si="15"/>
        <v/>
      </c>
    </row>
    <row r="70" spans="1:30" ht="28.5" x14ac:dyDescent="0.25">
      <c r="A70" s="50">
        <v>433</v>
      </c>
      <c r="B70" s="79">
        <v>3114</v>
      </c>
      <c r="C70" s="206">
        <v>70842116</v>
      </c>
      <c r="D70" s="93" t="s">
        <v>121</v>
      </c>
      <c r="E70" s="152">
        <v>1002.66</v>
      </c>
      <c r="F70" s="153">
        <v>0</v>
      </c>
      <c r="G70" s="154">
        <v>0</v>
      </c>
      <c r="H70" s="155">
        <v>0</v>
      </c>
      <c r="I70" s="270"/>
      <c r="J70" s="238"/>
      <c r="K70" s="328"/>
      <c r="L70" s="176"/>
      <c r="M70" s="153"/>
      <c r="N70" s="153"/>
      <c r="O70" s="176"/>
      <c r="P70" s="203"/>
      <c r="Q70" s="120">
        <f t="shared" ref="Q70:Q77" si="16">SUM(E70,I70:M70)</f>
        <v>1002.66</v>
      </c>
      <c r="R70" s="182">
        <f t="shared" ref="R70:R77" si="17">F70+L70</f>
        <v>0</v>
      </c>
      <c r="S70" s="121">
        <f t="shared" ref="S70:S77" si="18">G70+N70+O70</f>
        <v>0</v>
      </c>
      <c r="T70" s="280">
        <f t="shared" ref="T70:T77" si="19">H70+P70</f>
        <v>0</v>
      </c>
      <c r="U70" s="247">
        <v>1.5</v>
      </c>
      <c r="V70" s="190"/>
      <c r="W70" s="257">
        <v>3</v>
      </c>
      <c r="X70" s="190"/>
      <c r="Y70" s="126"/>
      <c r="Z70" s="125">
        <f t="shared" ref="Z70:Z77" si="20">SUM(I70:M70)</f>
        <v>0</v>
      </c>
      <c r="AA70" s="363">
        <f t="shared" ref="AA70:AA77" si="21">+N70+O70</f>
        <v>0</v>
      </c>
      <c r="AB70" s="224">
        <f t="shared" ref="AB70:AB77" si="22">P70</f>
        <v>0</v>
      </c>
      <c r="AD70" s="223" t="str">
        <f t="shared" ref="AD70:AD77" si="23">IF(ABS(Z70)+ABS(AA70)+ABS(AB70)+ABS(V70)+ABS(X70)&gt;0,"A","")</f>
        <v/>
      </c>
    </row>
    <row r="71" spans="1:30" ht="42.75" x14ac:dyDescent="0.25">
      <c r="A71" s="50">
        <v>347</v>
      </c>
      <c r="B71" s="79">
        <v>3114</v>
      </c>
      <c r="C71" s="207">
        <v>48623091</v>
      </c>
      <c r="D71" s="93" t="s">
        <v>39</v>
      </c>
      <c r="E71" s="152">
        <v>2298.65</v>
      </c>
      <c r="F71" s="153">
        <v>221.98</v>
      </c>
      <c r="G71" s="154">
        <v>0</v>
      </c>
      <c r="H71" s="155">
        <v>178.5</v>
      </c>
      <c r="I71" s="270"/>
      <c r="J71" s="238"/>
      <c r="K71" s="328"/>
      <c r="L71" s="176"/>
      <c r="M71" s="153"/>
      <c r="N71" s="153"/>
      <c r="O71" s="176"/>
      <c r="P71" s="203"/>
      <c r="Q71" s="120">
        <f t="shared" si="16"/>
        <v>2298.65</v>
      </c>
      <c r="R71" s="182">
        <f t="shared" si="17"/>
        <v>221.98</v>
      </c>
      <c r="S71" s="121">
        <f t="shared" si="18"/>
        <v>0</v>
      </c>
      <c r="T71" s="280">
        <f t="shared" si="19"/>
        <v>178.5</v>
      </c>
      <c r="U71" s="247">
        <v>1.5</v>
      </c>
      <c r="V71" s="190"/>
      <c r="W71" s="257">
        <v>0</v>
      </c>
      <c r="X71" s="190"/>
      <c r="Y71" s="126"/>
      <c r="Z71" s="125">
        <f t="shared" si="20"/>
        <v>0</v>
      </c>
      <c r="AA71" s="363">
        <f t="shared" si="21"/>
        <v>0</v>
      </c>
      <c r="AB71" s="224">
        <f t="shared" si="22"/>
        <v>0</v>
      </c>
      <c r="AD71" s="223" t="str">
        <f t="shared" si="23"/>
        <v/>
      </c>
    </row>
    <row r="72" spans="1:30" ht="30" customHeight="1" x14ac:dyDescent="0.25">
      <c r="A72" s="50">
        <v>436</v>
      </c>
      <c r="B72" s="79">
        <v>3114</v>
      </c>
      <c r="C72" s="206">
        <v>70840261</v>
      </c>
      <c r="D72" s="201" t="s">
        <v>64</v>
      </c>
      <c r="E72" s="152">
        <v>3448.9199999999996</v>
      </c>
      <c r="F72" s="153">
        <v>0</v>
      </c>
      <c r="G72" s="154">
        <v>300</v>
      </c>
      <c r="H72" s="155">
        <v>0</v>
      </c>
      <c r="I72" s="270"/>
      <c r="J72" s="238"/>
      <c r="K72" s="328"/>
      <c r="L72" s="176"/>
      <c r="M72" s="153"/>
      <c r="N72" s="153"/>
      <c r="O72" s="176"/>
      <c r="P72" s="203"/>
      <c r="Q72" s="120">
        <f t="shared" si="16"/>
        <v>3448.9199999999996</v>
      </c>
      <c r="R72" s="182">
        <f t="shared" si="17"/>
        <v>0</v>
      </c>
      <c r="S72" s="121">
        <f t="shared" si="18"/>
        <v>300</v>
      </c>
      <c r="T72" s="280">
        <f t="shared" si="19"/>
        <v>0</v>
      </c>
      <c r="U72" s="247">
        <v>1.5</v>
      </c>
      <c r="V72" s="190"/>
      <c r="W72" s="257">
        <v>0</v>
      </c>
      <c r="X72" s="190"/>
      <c r="Y72" s="126"/>
      <c r="Z72" s="125">
        <f t="shared" si="20"/>
        <v>0</v>
      </c>
      <c r="AA72" s="363">
        <f t="shared" si="21"/>
        <v>0</v>
      </c>
      <c r="AB72" s="224">
        <f t="shared" si="22"/>
        <v>0</v>
      </c>
      <c r="AD72" s="223" t="str">
        <f t="shared" si="23"/>
        <v/>
      </c>
    </row>
    <row r="73" spans="1:30" ht="28.5" x14ac:dyDescent="0.25">
      <c r="A73" s="50">
        <v>426</v>
      </c>
      <c r="B73" s="79">
        <v>3114</v>
      </c>
      <c r="C73" s="206">
        <v>60153351</v>
      </c>
      <c r="D73" s="93" t="s">
        <v>40</v>
      </c>
      <c r="E73" s="152">
        <v>1435.59</v>
      </c>
      <c r="F73" s="153">
        <v>3.5999999999999997E-2</v>
      </c>
      <c r="G73" s="154">
        <v>0</v>
      </c>
      <c r="H73" s="155">
        <v>0.03</v>
      </c>
      <c r="I73" s="270"/>
      <c r="J73" s="238"/>
      <c r="K73" s="328"/>
      <c r="L73" s="176"/>
      <c r="M73" s="153"/>
      <c r="N73" s="153"/>
      <c r="O73" s="176"/>
      <c r="P73" s="203"/>
      <c r="Q73" s="120">
        <f t="shared" si="16"/>
        <v>1435.59</v>
      </c>
      <c r="R73" s="182">
        <f t="shared" si="17"/>
        <v>3.5999999999999997E-2</v>
      </c>
      <c r="S73" s="121">
        <f t="shared" si="18"/>
        <v>0</v>
      </c>
      <c r="T73" s="280">
        <f t="shared" si="19"/>
        <v>0.03</v>
      </c>
      <c r="U73" s="247">
        <v>1.5</v>
      </c>
      <c r="V73" s="190"/>
      <c r="W73" s="257">
        <v>6</v>
      </c>
      <c r="X73" s="190"/>
      <c r="Y73" s="126"/>
      <c r="Z73" s="125">
        <f t="shared" si="20"/>
        <v>0</v>
      </c>
      <c r="AA73" s="363">
        <f t="shared" si="21"/>
        <v>0</v>
      </c>
      <c r="AB73" s="224">
        <f t="shared" si="22"/>
        <v>0</v>
      </c>
      <c r="AD73" s="223" t="str">
        <f t="shared" si="23"/>
        <v/>
      </c>
    </row>
    <row r="74" spans="1:30" ht="33.75" customHeight="1" x14ac:dyDescent="0.25">
      <c r="A74" s="50">
        <v>432</v>
      </c>
      <c r="B74" s="80">
        <v>3114</v>
      </c>
      <c r="C74" s="206">
        <v>70841179</v>
      </c>
      <c r="D74" s="93" t="s">
        <v>65</v>
      </c>
      <c r="E74" s="152">
        <v>3422.5400000000004</v>
      </c>
      <c r="F74" s="153">
        <v>8.4719999999999995</v>
      </c>
      <c r="G74" s="154">
        <v>500</v>
      </c>
      <c r="H74" s="155">
        <v>6.81</v>
      </c>
      <c r="I74" s="270"/>
      <c r="J74" s="238"/>
      <c r="K74" s="328"/>
      <c r="L74" s="176">
        <v>92.06</v>
      </c>
      <c r="M74" s="153"/>
      <c r="N74" s="153"/>
      <c r="O74" s="176"/>
      <c r="P74" s="203">
        <v>92.06</v>
      </c>
      <c r="Q74" s="120">
        <f t="shared" si="16"/>
        <v>3514.6000000000004</v>
      </c>
      <c r="R74" s="182">
        <f t="shared" si="17"/>
        <v>100.532</v>
      </c>
      <c r="S74" s="121">
        <f t="shared" si="18"/>
        <v>500</v>
      </c>
      <c r="T74" s="280">
        <f t="shared" si="19"/>
        <v>98.87</v>
      </c>
      <c r="U74" s="247">
        <v>1.5</v>
      </c>
      <c r="V74" s="190"/>
      <c r="W74" s="257">
        <v>0</v>
      </c>
      <c r="X74" s="190"/>
      <c r="Y74" s="126"/>
      <c r="Z74" s="125">
        <f t="shared" si="20"/>
        <v>92.06</v>
      </c>
      <c r="AA74" s="363">
        <f t="shared" si="21"/>
        <v>0</v>
      </c>
      <c r="AB74" s="224">
        <f t="shared" si="22"/>
        <v>92.06</v>
      </c>
      <c r="AD74" s="223" t="str">
        <f t="shared" si="23"/>
        <v>A</v>
      </c>
    </row>
    <row r="75" spans="1:30" ht="31.5" customHeight="1" x14ac:dyDescent="0.25">
      <c r="A75" s="50">
        <v>431</v>
      </c>
      <c r="B75" s="79">
        <v>3114</v>
      </c>
      <c r="C75" s="206">
        <v>70841144</v>
      </c>
      <c r="D75" s="93" t="s">
        <v>100</v>
      </c>
      <c r="E75" s="152">
        <v>2446.9999999999995</v>
      </c>
      <c r="F75" s="153">
        <v>322.20699999999999</v>
      </c>
      <c r="G75" s="154">
        <v>0</v>
      </c>
      <c r="H75" s="155">
        <v>259.10000000000002</v>
      </c>
      <c r="I75" s="270"/>
      <c r="J75" s="238"/>
      <c r="K75" s="238"/>
      <c r="L75" s="176"/>
      <c r="M75" s="153"/>
      <c r="N75" s="153"/>
      <c r="O75" s="176"/>
      <c r="P75" s="203"/>
      <c r="Q75" s="120">
        <f t="shared" si="16"/>
        <v>2446.9999999999995</v>
      </c>
      <c r="R75" s="182">
        <f t="shared" si="17"/>
        <v>322.20699999999999</v>
      </c>
      <c r="S75" s="121">
        <f t="shared" si="18"/>
        <v>0</v>
      </c>
      <c r="T75" s="280">
        <f t="shared" si="19"/>
        <v>259.10000000000002</v>
      </c>
      <c r="U75" s="247">
        <v>1.5</v>
      </c>
      <c r="V75" s="190"/>
      <c r="W75" s="257">
        <v>3</v>
      </c>
      <c r="X75" s="190"/>
      <c r="Y75" s="126"/>
      <c r="Z75" s="125">
        <f t="shared" si="20"/>
        <v>0</v>
      </c>
      <c r="AA75" s="363">
        <f t="shared" si="21"/>
        <v>0</v>
      </c>
      <c r="AB75" s="224">
        <f t="shared" si="22"/>
        <v>0</v>
      </c>
      <c r="AD75" s="223" t="str">
        <f t="shared" si="23"/>
        <v/>
      </c>
    </row>
    <row r="76" spans="1:30" ht="28.5" x14ac:dyDescent="0.25">
      <c r="A76" s="77">
        <v>428</v>
      </c>
      <c r="B76" s="78">
        <v>3133</v>
      </c>
      <c r="C76" s="206">
        <v>60153270</v>
      </c>
      <c r="D76" s="93" t="s">
        <v>41</v>
      </c>
      <c r="E76" s="152">
        <v>4645.07</v>
      </c>
      <c r="F76" s="153">
        <v>421.37200000000001</v>
      </c>
      <c r="G76" s="154">
        <v>0</v>
      </c>
      <c r="H76" s="155">
        <v>355.15999999999997</v>
      </c>
      <c r="I76" s="270"/>
      <c r="J76" s="238"/>
      <c r="K76" s="328"/>
      <c r="L76" s="176"/>
      <c r="M76" s="271"/>
      <c r="N76" s="176"/>
      <c r="O76" s="176"/>
      <c r="P76" s="203"/>
      <c r="Q76" s="120">
        <f t="shared" si="16"/>
        <v>4645.07</v>
      </c>
      <c r="R76" s="182">
        <f t="shared" si="17"/>
        <v>421.37200000000001</v>
      </c>
      <c r="S76" s="121">
        <f t="shared" si="18"/>
        <v>0</v>
      </c>
      <c r="T76" s="280">
        <f t="shared" si="19"/>
        <v>355.15999999999997</v>
      </c>
      <c r="U76" s="247">
        <v>3</v>
      </c>
      <c r="V76" s="190"/>
      <c r="W76" s="257">
        <v>16</v>
      </c>
      <c r="X76" s="190"/>
      <c r="Y76" s="126"/>
      <c r="Z76" s="125">
        <f t="shared" si="20"/>
        <v>0</v>
      </c>
      <c r="AA76" s="363">
        <f t="shared" si="21"/>
        <v>0</v>
      </c>
      <c r="AB76" s="224">
        <f t="shared" si="22"/>
        <v>0</v>
      </c>
      <c r="AD76" s="223" t="str">
        <f t="shared" si="23"/>
        <v/>
      </c>
    </row>
    <row r="77" spans="1:30" ht="29.25" thickBot="1" x14ac:dyDescent="0.3">
      <c r="A77" s="81">
        <v>427</v>
      </c>
      <c r="B77" s="82">
        <v>3133</v>
      </c>
      <c r="C77" s="211">
        <v>60153423</v>
      </c>
      <c r="D77" s="100" t="s">
        <v>42</v>
      </c>
      <c r="E77" s="152">
        <v>3604.28</v>
      </c>
      <c r="F77" s="153">
        <v>94.183999999999997</v>
      </c>
      <c r="G77" s="154">
        <v>0</v>
      </c>
      <c r="H77" s="155">
        <v>75.73</v>
      </c>
      <c r="I77" s="300"/>
      <c r="J77" s="301"/>
      <c r="K77" s="330"/>
      <c r="L77" s="172"/>
      <c r="M77" s="302"/>
      <c r="N77" s="172"/>
      <c r="O77" s="172"/>
      <c r="P77" s="303"/>
      <c r="Q77" s="120">
        <f t="shared" si="16"/>
        <v>3604.28</v>
      </c>
      <c r="R77" s="185">
        <f t="shared" si="17"/>
        <v>94.183999999999997</v>
      </c>
      <c r="S77" s="131">
        <f t="shared" si="18"/>
        <v>0</v>
      </c>
      <c r="T77" s="281">
        <f t="shared" si="19"/>
        <v>75.73</v>
      </c>
      <c r="U77" s="255">
        <v>3</v>
      </c>
      <c r="V77" s="191"/>
      <c r="W77" s="265">
        <v>0</v>
      </c>
      <c r="X77" s="191"/>
      <c r="Y77" s="126"/>
      <c r="Z77" s="130">
        <f t="shared" si="20"/>
        <v>0</v>
      </c>
      <c r="AA77" s="365">
        <f t="shared" si="21"/>
        <v>0</v>
      </c>
      <c r="AB77" s="131">
        <f t="shared" si="22"/>
        <v>0</v>
      </c>
      <c r="AD77" s="223" t="str">
        <f t="shared" si="23"/>
        <v/>
      </c>
    </row>
    <row r="78" spans="1:30" x14ac:dyDescent="0.25">
      <c r="A78" s="33"/>
      <c r="E78" s="178"/>
      <c r="F78" s="179"/>
      <c r="G78" s="179"/>
      <c r="H78" s="179"/>
      <c r="Q78" s="202"/>
      <c r="T78" s="202"/>
    </row>
    <row r="79" spans="1:30" x14ac:dyDescent="0.25">
      <c r="D79" s="104" t="s">
        <v>43</v>
      </c>
      <c r="E79" s="266">
        <f t="shared" ref="E79:V79" si="24">SUM(E6:E77)</f>
        <v>613816.30999999982</v>
      </c>
      <c r="F79" s="266">
        <f t="shared" si="24"/>
        <v>74811.644999999975</v>
      </c>
      <c r="G79" s="266">
        <f t="shared" si="24"/>
        <v>42243.998</v>
      </c>
      <c r="H79" s="266">
        <f t="shared" si="24"/>
        <v>61307.95</v>
      </c>
      <c r="I79" s="132">
        <f t="shared" si="24"/>
        <v>-305.37000000000006</v>
      </c>
      <c r="J79" s="132">
        <f t="shared" si="24"/>
        <v>5</v>
      </c>
      <c r="K79" s="235">
        <f t="shared" si="24"/>
        <v>2141.1000000000004</v>
      </c>
      <c r="L79" s="132">
        <f t="shared" si="24"/>
        <v>365.58</v>
      </c>
      <c r="M79" s="132">
        <f t="shared" si="24"/>
        <v>0</v>
      </c>
      <c r="N79" s="132">
        <f t="shared" si="24"/>
        <v>10214.870000000001</v>
      </c>
      <c r="O79" s="132">
        <f t="shared" si="24"/>
        <v>0</v>
      </c>
      <c r="P79" s="132">
        <f t="shared" si="24"/>
        <v>365.58</v>
      </c>
      <c r="Q79" s="132">
        <f t="shared" si="24"/>
        <v>616022.61999999988</v>
      </c>
      <c r="R79" s="132">
        <f t="shared" si="24"/>
        <v>75177.224999999977</v>
      </c>
      <c r="S79" s="132">
        <f t="shared" si="24"/>
        <v>52458.868000000009</v>
      </c>
      <c r="T79" s="235">
        <f t="shared" si="24"/>
        <v>61673.53</v>
      </c>
      <c r="U79" s="267">
        <f t="shared" si="24"/>
        <v>349</v>
      </c>
      <c r="V79" s="133">
        <f t="shared" si="24"/>
        <v>4</v>
      </c>
      <c r="W79" s="266">
        <f t="shared" ref="W79:X79" si="25">SUM(W6:W77)</f>
        <v>31007.054999999989</v>
      </c>
      <c r="X79" s="269">
        <f t="shared" si="25"/>
        <v>161.22</v>
      </c>
      <c r="Y79" s="134"/>
      <c r="Z79" s="132">
        <f>SUM(Z6:Z77)</f>
        <v>2206.3100000000004</v>
      </c>
      <c r="AA79" s="132">
        <f>SUM(AA6:AA77)</f>
        <v>10214.870000000001</v>
      </c>
      <c r="AB79" s="132">
        <f>SUM(AB6:AB77)</f>
        <v>365.58</v>
      </c>
    </row>
    <row r="80" spans="1:30" x14ac:dyDescent="0.25">
      <c r="Y80" s="115"/>
    </row>
    <row r="81" spans="5:24" x14ac:dyDescent="0.25">
      <c r="E81" s="348"/>
      <c r="H81" s="390" t="s">
        <v>157</v>
      </c>
      <c r="I81" s="391">
        <f>I35</f>
        <v>755</v>
      </c>
      <c r="N81" s="392">
        <f>N11+N12+N13+N14+N16+N43+I16</f>
        <v>8245</v>
      </c>
      <c r="O81" s="230"/>
      <c r="P81" s="231"/>
      <c r="Q81" s="231"/>
      <c r="R81" s="232"/>
      <c r="S81" s="230"/>
      <c r="T81" s="233"/>
      <c r="U81" s="234"/>
      <c r="V81" s="234"/>
      <c r="W81" s="234"/>
      <c r="X81" s="234"/>
    </row>
    <row r="82" spans="5:24" x14ac:dyDescent="0.25">
      <c r="E82" s="348"/>
      <c r="H82" s="390" t="s">
        <v>158</v>
      </c>
      <c r="N82" s="26">
        <f>I81+N81</f>
        <v>9000</v>
      </c>
      <c r="O82" s="230"/>
      <c r="P82" s="232"/>
      <c r="Q82" s="231"/>
      <c r="R82" s="232"/>
      <c r="S82" s="230"/>
      <c r="T82" s="233"/>
      <c r="U82" s="234"/>
      <c r="V82" s="234"/>
      <c r="W82" s="234"/>
      <c r="X82" s="234"/>
    </row>
    <row r="83" spans="5:24" x14ac:dyDescent="0.25">
      <c r="E83" s="349"/>
      <c r="K83" s="332"/>
      <c r="L83" s="27"/>
      <c r="N83" s="26"/>
      <c r="O83" s="230"/>
      <c r="P83" s="231"/>
      <c r="Q83" s="231"/>
      <c r="R83" s="232"/>
      <c r="S83" s="230"/>
      <c r="T83" s="233"/>
      <c r="U83" s="234"/>
      <c r="V83" s="234"/>
      <c r="W83" s="234"/>
      <c r="X83" s="234"/>
    </row>
    <row r="84" spans="5:24" x14ac:dyDescent="0.25">
      <c r="O84" s="230"/>
      <c r="P84" s="325"/>
      <c r="Q84" s="325"/>
      <c r="R84" s="25"/>
      <c r="S84" s="25"/>
      <c r="T84" s="233"/>
      <c r="U84" s="234"/>
      <c r="V84" s="234"/>
      <c r="W84" s="234"/>
      <c r="X84" s="234"/>
    </row>
    <row r="85" spans="5:24" x14ac:dyDescent="0.25">
      <c r="P85" s="325"/>
      <c r="Q85" s="325"/>
      <c r="R85" s="25"/>
      <c r="S85" s="25"/>
    </row>
    <row r="86" spans="5:24" x14ac:dyDescent="0.25">
      <c r="P86" s="325"/>
      <c r="Q86" s="325"/>
      <c r="R86" s="25"/>
      <c r="S86" s="25"/>
    </row>
    <row r="87" spans="5:24" x14ac:dyDescent="0.25">
      <c r="P87" s="325"/>
      <c r="Q87" s="325"/>
      <c r="R87" s="25"/>
      <c r="S87" s="25"/>
    </row>
  </sheetData>
  <autoFilter ref="A5:AD77" xr:uid="{00000000-0001-0000-0000-000000000000}"/>
  <customSheetViews>
    <customSheetView guid="{312FC7F6-F224-40E1-88F4-A34436304FF7}" scale="90" showAutoFilter="1" hiddenColumns="1">
      <pane xSplit="4" ySplit="5" topLeftCell="E6" activePane="bottomRight" state="frozen"/>
      <selection pane="bottomRight" activeCell="F2" sqref="F2"/>
      <rowBreaks count="1" manualBreakCount="1">
        <brk id="94" max="16383" man="1"/>
      </rowBreaks>
      <pageMargins left="0.43307086614173229" right="0.43307086614173229" top="0.35433070866141736" bottom="0.51181102362204722" header="0.31496062992125984" footer="0.27559055118110237"/>
      <pageSetup paperSize="9" scale="80" orientation="landscape" r:id="rId1"/>
      <headerFooter>
        <oddFooter>&amp;L&amp;D&amp;R&amp;P/&amp;N</oddFooter>
      </headerFooter>
      <autoFilter ref="A5:AD77" xr:uid="{00000000-0001-0000-0000-000000000000}"/>
    </customSheetView>
    <customSheetView guid="{15764750-8AF9-45DF-9450-B30F8151D6AB}" scale="86" showPageBreaks="1" printArea="1" showAutoFilter="1">
      <pane xSplit="4" ySplit="5" topLeftCell="P30" activePane="bottomRight" state="frozen"/>
      <selection pane="bottomRight" activeCell="A35" sqref="A35:XFD35"/>
      <rowBreaks count="2" manualBreakCount="2">
        <brk id="80" max="16383" man="1"/>
        <brk id="95" max="16383" man="1"/>
      </rowBreaks>
      <colBreaks count="1" manualBreakCount="1">
        <brk id="19" max="1048575" man="1"/>
      </colBreaks>
      <pageMargins left="0.59055118110236227" right="0.51181102362204722" top="0.35433070866141736" bottom="0.51181102362204722" header="0.31496062992125984" footer="0.27559055118110237"/>
      <pageSetup paperSize="9" scale="71" orientation="portrait" r:id="rId2"/>
      <headerFooter>
        <oddFooter>&amp;L&amp;D&amp;R&amp;P/&amp;N</oddFooter>
      </headerFooter>
      <autoFilter ref="A5:AB77" xr:uid="{DA68EC0C-3ABE-4074-A39C-8F85D2FB60DE}"/>
    </customSheetView>
    <customSheetView guid="{B56BB743-ACD1-4F1C-A4EC-86D4E390A4F0}" scale="86" showPageBreaks="1" printArea="1" showAutoFilter="1">
      <pane xSplit="4" ySplit="5" topLeftCell="E12" activePane="bottomRight" state="frozen"/>
      <selection pane="bottomRight" activeCell="N15" sqref="N15"/>
      <rowBreaks count="1" manualBreakCount="1">
        <brk id="106" max="16383" man="1"/>
      </rowBreaks>
      <colBreaks count="1" manualBreakCount="1">
        <brk id="14" max="1048575" man="1"/>
      </colBreaks>
      <pageMargins left="0.59055118110236227" right="0.51181102362204722" top="0.51181102362204722" bottom="0.59055118110236227" header="0.31496062992125984" footer="0.31496062992125984"/>
      <pageSetup paperSize="9" scale="70" orientation="portrait" r:id="rId3"/>
      <headerFooter>
        <oddFooter>&amp;L&amp;D&amp;R&amp;P/&amp;N</oddFooter>
      </headerFooter>
      <autoFilter ref="A5:AB77" xr:uid="{4CC85526-54CF-4084-9694-E21521393610}"/>
    </customSheetView>
    <customSheetView guid="{BD5456A6-45E9-42B7-B375-15E458E94A45}" scale="86" showPageBreaks="1" printArea="1" showAutoFilter="1">
      <pane xSplit="4" ySplit="5" topLeftCell="E36" activePane="bottomRight" state="frozen"/>
      <selection pane="bottomRight" activeCell="M41" sqref="M41"/>
      <rowBreaks count="2" manualBreakCount="2">
        <brk id="79" max="16383" man="1"/>
        <brk id="94" max="16383" man="1"/>
      </rowBreaks>
      <colBreaks count="1" manualBreakCount="1">
        <brk id="17" max="1048575" man="1"/>
      </colBreaks>
      <pageMargins left="0.59055118110236227" right="0.51181102362204722" top="0.35433070866141736" bottom="0.51181102362204722" header="0.31496062992125984" footer="0.27559055118110237"/>
      <pageSetup paperSize="9" scale="71" orientation="landscape" r:id="rId4"/>
      <headerFooter>
        <oddFooter>&amp;L&amp;D&amp;R&amp;P/&amp;N</oddFooter>
      </headerFooter>
      <autoFilter ref="A5:AB77" xr:uid="{92502AC7-1FA4-48C7-B682-5C5D5014968C}"/>
    </customSheetView>
    <customSheetView guid="{BD2ABD2E-5B85-4A66-8C4D-5AC8420C2B3B}" scale="86" showPageBreaks="1" printArea="1" showAutoFilter="1">
      <pane xSplit="3" ySplit="5" topLeftCell="D54" activePane="bottomRight" state="frozen"/>
      <selection pane="bottomRight" activeCell="I66" sqref="I66"/>
      <rowBreaks count="1" manualBreakCount="1">
        <brk id="104" max="16383" man="1"/>
      </rowBreaks>
      <pageMargins left="0.41" right="0.38" top="0.35433070866141736" bottom="0.51181102362204722" header="0.31496062992125984" footer="0.27559055118110237"/>
      <pageSetup paperSize="9" scale="71" orientation="landscape" r:id="rId5"/>
      <headerFooter>
        <oddFooter>&amp;L&amp;D&amp;R&amp;P/&amp;N</oddFooter>
      </headerFooter>
      <autoFilter ref="A5:AE77" xr:uid="{290DF6ED-D129-437E-BA35-9EE687A11694}"/>
    </customSheetView>
    <customSheetView guid="{F34D93BB-303C-41D4-86BF-175561CF63A4}" scale="86" showPageBreaks="1" printArea="1" showAutoFilter="1">
      <pane xSplit="3" ySplit="5" topLeftCell="P27" activePane="bottomRight" state="frozen"/>
      <selection pane="bottomRight" activeCell="AC32" sqref="AC32"/>
      <rowBreaks count="1" manualBreakCount="1">
        <brk id="106" max="16383" man="1"/>
      </rowBreaks>
      <colBreaks count="1" manualBreakCount="1">
        <brk id="14" max="1048575" man="1"/>
      </colBreaks>
      <pageMargins left="0.59055118110236227" right="0.51181102362204722" top="0.51181102362204722" bottom="0.59055118110236227" header="0.31496062992125984" footer="0.31496062992125984"/>
      <pageSetup paperSize="9" scale="70" orientation="landscape" r:id="rId6"/>
      <headerFooter>
        <oddFooter>&amp;L&amp;D&amp;R&amp;P/&amp;N</oddFooter>
      </headerFooter>
      <autoFilter ref="A5:AG77" xr:uid="{746010C7-F750-4C65-A8A5-AACEC2C35EA4}"/>
    </customSheetView>
    <customSheetView guid="{E469200E-E45B-48BF-9EDA-B3574152690B}" scale="86" showPageBreaks="1" printArea="1" showAutoFilter="1">
      <pane xSplit="3" ySplit="5" topLeftCell="M6" activePane="bottomRight" state="frozen"/>
      <selection pane="bottomRight" activeCell="AC1" sqref="AC1"/>
      <rowBreaks count="1" manualBreakCount="1">
        <brk id="104" max="16383" man="1"/>
      </rowBreaks>
      <pageMargins left="0.41" right="0.38" top="0.35433070866141736" bottom="0.51181102362204722" header="0.31496062992125984" footer="0.27559055118110237"/>
      <pageSetup paperSize="9" scale="71" orientation="landscape" r:id="rId7"/>
      <headerFooter>
        <oddFooter>&amp;L&amp;D&amp;R&amp;P/&amp;N</oddFooter>
      </headerFooter>
      <autoFilter ref="A5:AH77" xr:uid="{0E077466-8EB9-4DB9-9B41-C05560A7E01B}"/>
    </customSheetView>
    <customSheetView guid="{985903A9-9AC0-4EEF-B3E6-551C22113BEE}" scale="80" showPageBreaks="1">
      <pane xSplit="3" ySplit="5" topLeftCell="H32" activePane="bottomRight" state="frozen"/>
      <selection pane="bottomRight" activeCell="AB50" sqref="AB50"/>
      <pageMargins left="0.57999999999999996" right="0.51" top="0.5" bottom="0.59055118110236227" header="0.31496062992125984" footer="0.31496062992125984"/>
      <pageSetup paperSize="9" scale="75" orientation="portrait" r:id="rId8"/>
      <headerFooter>
        <oddFooter>&amp;L&amp;D&amp;R&amp;P/&amp;N</oddFooter>
      </headerFooter>
    </customSheetView>
    <customSheetView guid="{F9CC7C0A-8455-4B23-89B8-6EAC226AC099}" scale="80" showPageBreaks="1" showAutoFilter="1">
      <pane xSplit="3" ySplit="5" topLeftCell="W19" activePane="bottomRight" state="frozen"/>
      <selection pane="bottomRight" activeCell="AK28" sqref="AK28"/>
      <pageMargins left="0.57999999999999996" right="0.51" top="0.5" bottom="0.59055118110236227" header="0.31496062992125984" footer="0.31496062992125984"/>
      <pageSetup paperSize="9" scale="75" orientation="portrait" r:id="rId9"/>
      <headerFooter>
        <oddFooter>&amp;L&amp;D&amp;R&amp;P/&amp;N</oddFooter>
      </headerFooter>
      <autoFilter ref="A5:AI88" xr:uid="{CACCBC83-A48F-4F5B-8CEE-50EF60C8B103}"/>
    </customSheetView>
    <customSheetView guid="{C5553868-B1BC-42AA-B251-130824B1493F}" scale="90" showAutoFilter="1">
      <pane xSplit="3" ySplit="5" topLeftCell="D87" activePane="bottomRight" state="frozen"/>
      <selection pane="bottomRight" activeCell="K17" sqref="K17"/>
      <pageMargins left="0.57999999999999996" right="0.51" top="0.5" bottom="0.59055118110236227" header="0.31496062992125984" footer="0.31496062992125984"/>
      <pageSetup paperSize="9" scale="75" orientation="portrait" r:id="rId10"/>
      <headerFooter>
        <oddFooter>&amp;L&amp;D&amp;R&amp;P/&amp;N</oddFooter>
      </headerFooter>
      <autoFilter ref="A5:Z93" xr:uid="{2DB72577-E5A3-4495-9C20-C2EC7E55DFD0}"/>
    </customSheetView>
    <customSheetView guid="{7CC1FA3A-895C-48F2-A941-ABE1E0AA99FD}" scale="80">
      <pane xSplit="3" ySplit="5" topLeftCell="D45" activePane="bottomRight" state="frozen"/>
      <selection pane="bottomRight" activeCell="P61" sqref="P61"/>
      <pageMargins left="0.57999999999999996" right="0.51" top="0.5" bottom="0.59055118110236227" header="0.31496062992125984" footer="0.31496062992125984"/>
      <pageSetup paperSize="9" scale="75" orientation="portrait" r:id="rId11"/>
      <headerFooter>
        <oddFooter>&amp;L&amp;D&amp;R&amp;P/&amp;N</oddFooter>
      </headerFooter>
    </customSheetView>
    <customSheetView guid="{1DB03DC3-DD52-49CD-8072-4B719410EDF4}" scale="80">
      <pane xSplit="3" ySplit="5" topLeftCell="D93" activePane="bottomRight" state="frozen"/>
      <selection pane="bottomRight" activeCell="K110" sqref="K110"/>
      <pageMargins left="0.57999999999999996" right="0.51" top="0.5" bottom="0.59055118110236227" header="0.31496062992125984" footer="0.31496062992125984"/>
      <pageSetup paperSize="9" scale="75" orientation="portrait" r:id="rId12"/>
      <headerFooter>
        <oddFooter>&amp;L&amp;D&amp;R&amp;P/&amp;N</oddFooter>
      </headerFooter>
    </customSheetView>
    <customSheetView guid="{BD206193-A9CB-4FB5-800C-FE0571FD5AED}" scale="80" showPageBreaks="1">
      <pane xSplit="3" ySplit="5" topLeftCell="O6" activePane="bottomRight" state="frozen"/>
      <selection pane="bottomRight" activeCell="AQ12" sqref="AQ12"/>
      <rowBreaks count="1" manualBreakCount="1">
        <brk id="29" max="16383" man="1"/>
      </rowBreaks>
      <colBreaks count="1" manualBreakCount="1">
        <brk id="21" max="1048575" man="1"/>
      </colBreaks>
      <pageMargins left="0.23622047244094491" right="0.23622047244094491" top="0.19685039370078741" bottom="0.15748031496062992" header="0.15748031496062992" footer="0.15748031496062992"/>
      <pageSetup paperSize="9" scale="64" orientation="landscape" r:id="rId13"/>
      <headerFooter>
        <oddFooter>&amp;L&amp;D&amp;R&amp;P/&amp;N</oddFooter>
      </headerFooter>
    </customSheetView>
    <customSheetView guid="{B5644001-46E8-4A6D-8484-E9B7B1F663C6}" scale="86" printArea="1" showAutoFilter="1">
      <pane xSplit="3" ySplit="5" topLeftCell="D66" activePane="bottomRight" state="frozen"/>
      <selection pane="bottomRight" activeCell="D3" sqref="D3:G3"/>
      <rowBreaks count="1" manualBreakCount="1">
        <brk id="104" max="16383" man="1"/>
      </rowBreaks>
      <pageMargins left="0.41" right="0.38" top="0.35433070866141736" bottom="0.51181102362204722" header="0.31496062992125984" footer="0.27559055118110237"/>
      <pageSetup paperSize="9" scale="71" orientation="landscape" r:id="rId14"/>
      <headerFooter>
        <oddFooter>&amp;L&amp;D&amp;R&amp;P/&amp;N</oddFooter>
      </headerFooter>
      <autoFilter ref="A5:AF77" xr:uid="{987CE6D1-04A4-4382-8458-D02C7C4D3DE9}"/>
    </customSheetView>
    <customSheetView guid="{70784625-D6AA-4827-8FB2-93D97FE1DFCE}" showPageBreaks="1" printArea="1" showAutoFilter="1">
      <pane xSplit="3" ySplit="5" topLeftCell="D6" activePane="bottomRight" state="frozen"/>
      <selection pane="bottomRight" activeCell="L7" sqref="L7"/>
      <rowBreaks count="2" manualBreakCount="2">
        <brk id="79" max="16383" man="1"/>
        <brk id="94" max="16383" man="1"/>
      </rowBreaks>
      <colBreaks count="1" manualBreakCount="1">
        <brk id="15" max="1048575" man="1"/>
      </colBreaks>
      <pageMargins left="0.59055118110236227" right="0.51181102362204722" top="0.35433070866141736" bottom="0.51181102362204722" header="0.31496062992125984" footer="0.27559055118110237"/>
      <pageSetup paperSize="9" scale="71" orientation="landscape" r:id="rId15"/>
      <headerFooter>
        <oddFooter>&amp;L&amp;D&amp;R&amp;P/&amp;N</oddFooter>
      </headerFooter>
      <autoFilter ref="A5:AH77" xr:uid="{65B0271E-7B0E-4656-B055-6F241EDE3556}"/>
    </customSheetView>
    <customSheetView guid="{ECA95C7A-EFD8-4EC4-85A2-34F63C8C25EF}" scale="90" showPageBreaks="1" printArea="1" showAutoFilter="1" hiddenColumns="1">
      <pane xSplit="4" ySplit="5" topLeftCell="E6" activePane="bottomRight" state="frozen"/>
      <selection pane="bottomRight" activeCell="F2" sqref="F2"/>
      <rowBreaks count="1" manualBreakCount="1">
        <brk id="94" max="16383" man="1"/>
      </rowBreaks>
      <pageMargins left="0.43307086614173229" right="0.43307086614173229" top="0.35433070866141736" bottom="0.51181102362204722" header="0.31496062992125984" footer="0.27559055118110237"/>
      <pageSetup paperSize="9" scale="80" orientation="landscape" r:id="rId16"/>
      <headerFooter>
        <oddFooter>&amp;L&amp;D&amp;R&amp;P/&amp;N</oddFooter>
      </headerFooter>
      <autoFilter ref="A5:AD77" xr:uid="{4D61ECBA-DE98-4422-A16F-D2F3FDC85A3B}"/>
    </customSheetView>
  </customSheetViews>
  <mergeCells count="1">
    <mergeCell ref="E3:H3"/>
  </mergeCells>
  <pageMargins left="0.43307086614173229" right="0.43307086614173229" top="0.35433070866141736" bottom="0.51181102362204722" header="0.31496062992125984" footer="0.27559055118110237"/>
  <pageSetup paperSize="9" scale="80" orientation="landscape" r:id="rId17"/>
  <headerFooter>
    <oddFooter>&amp;L&amp;D&amp;R&amp;P/&amp;N</oddFooter>
  </headerFooter>
  <rowBreaks count="1" manualBreakCount="1">
    <brk id="94" max="16383" man="1"/>
  </rowBreaks>
  <legacyDrawing r:id="rId1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8"/>
  <sheetViews>
    <sheetView tabSelected="1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F9" sqref="F9"/>
    </sheetView>
  </sheetViews>
  <sheetFormatPr defaultRowHeight="15" x14ac:dyDescent="0.25"/>
  <cols>
    <col min="1" max="1" width="5.28515625" customWidth="1"/>
    <col min="2" max="2" width="29.7109375" customWidth="1"/>
    <col min="3" max="3" width="10.7109375" customWidth="1"/>
    <col min="4" max="4" width="13.42578125" customWidth="1"/>
    <col min="5" max="5" width="10.28515625" customWidth="1"/>
    <col min="6" max="6" width="13" customWidth="1"/>
    <col min="7" max="7" width="12.85546875" customWidth="1"/>
    <col min="9" max="9" width="2.7109375" customWidth="1"/>
    <col min="10" max="10" width="9.7109375" customWidth="1"/>
    <col min="12" max="12" width="11.42578125" customWidth="1"/>
    <col min="13" max="13" width="11.140625" customWidth="1"/>
  </cols>
  <sheetData>
    <row r="1" spans="1:14" x14ac:dyDescent="0.25">
      <c r="A1" s="9" t="s">
        <v>146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7" t="s">
        <v>154</v>
      </c>
    </row>
    <row r="2" spans="1:14" ht="15.75" x14ac:dyDescent="0.25">
      <c r="A2" s="30" t="s">
        <v>151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8" t="s">
        <v>45</v>
      </c>
    </row>
    <row r="3" spans="1:14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5.75" thickBot="1" x14ac:dyDescent="0.3">
      <c r="A4" s="9" t="s">
        <v>120</v>
      </c>
      <c r="B4" s="6"/>
      <c r="C4" s="6"/>
      <c r="D4" s="6"/>
      <c r="E4" s="6"/>
      <c r="F4" s="6"/>
      <c r="G4" s="6"/>
      <c r="H4" s="6"/>
      <c r="I4" s="6"/>
      <c r="J4" s="9" t="s">
        <v>50</v>
      </c>
      <c r="K4" s="6"/>
      <c r="L4" s="6"/>
      <c r="M4" s="6"/>
      <c r="N4" s="6"/>
    </row>
    <row r="5" spans="1:14" ht="51" x14ac:dyDescent="0.25">
      <c r="A5" s="38" t="s">
        <v>79</v>
      </c>
      <c r="B5" s="10"/>
      <c r="C5" s="11" t="s">
        <v>133</v>
      </c>
      <c r="D5" s="12" t="s">
        <v>78</v>
      </c>
      <c r="E5" s="12" t="s">
        <v>70</v>
      </c>
      <c r="F5" s="12" t="s">
        <v>122</v>
      </c>
      <c r="G5" s="12" t="s">
        <v>127</v>
      </c>
      <c r="H5" s="13" t="s">
        <v>51</v>
      </c>
      <c r="I5" s="14"/>
      <c r="J5" s="11" t="s">
        <v>128</v>
      </c>
      <c r="K5" s="12" t="s">
        <v>52</v>
      </c>
      <c r="L5" s="12" t="s">
        <v>147</v>
      </c>
      <c r="M5" s="352" t="s">
        <v>132</v>
      </c>
      <c r="N5" s="13" t="s">
        <v>74</v>
      </c>
    </row>
    <row r="6" spans="1:14" ht="26.25" x14ac:dyDescent="0.25">
      <c r="A6" s="194" t="s">
        <v>137</v>
      </c>
      <c r="B6" s="15" t="s">
        <v>108</v>
      </c>
      <c r="C6" s="195">
        <f>'tab. 5.a ukazatele PO 2024'!I79+'tab. 5.a ukazatele PO 2024'!J79</f>
        <v>-300.37000000000006</v>
      </c>
      <c r="D6" s="398">
        <f>-C6-E6-F6+J6+9000</f>
        <v>-614.5</v>
      </c>
      <c r="E6" s="197">
        <f>'tab. 5.a ukazatele PO 2024'!N79</f>
        <v>10214.870000000001</v>
      </c>
      <c r="F6" s="197">
        <v>-300</v>
      </c>
      <c r="G6" s="62"/>
      <c r="H6" s="63"/>
      <c r="I6" s="64"/>
      <c r="J6" s="227"/>
      <c r="K6" s="62"/>
      <c r="L6" s="62"/>
      <c r="M6" s="353"/>
      <c r="N6" s="63"/>
    </row>
    <row r="7" spans="1:14" ht="26.25" x14ac:dyDescent="0.25">
      <c r="A7" s="194" t="s">
        <v>138</v>
      </c>
      <c r="B7" s="351" t="s">
        <v>136</v>
      </c>
      <c r="C7" s="195">
        <f>'tab. 5.a ukazatele PO 2024'!K79</f>
        <v>2141.1000000000004</v>
      </c>
      <c r="D7" s="196">
        <f>-C7</f>
        <v>-2141.1000000000004</v>
      </c>
      <c r="E7" s="197"/>
      <c r="F7" s="197"/>
      <c r="G7" s="197"/>
      <c r="H7" s="198"/>
      <c r="I7" s="199"/>
      <c r="J7" s="200"/>
      <c r="K7" s="197"/>
      <c r="L7" s="197"/>
      <c r="M7" s="354"/>
      <c r="N7" s="198"/>
    </row>
    <row r="8" spans="1:14" x14ac:dyDescent="0.25">
      <c r="A8" s="358" t="s">
        <v>139</v>
      </c>
      <c r="B8" s="351" t="s">
        <v>131</v>
      </c>
      <c r="C8" s="60">
        <f>'tab. 5.a ukazatele PO 2024'!L79</f>
        <v>365.58</v>
      </c>
      <c r="D8" s="61"/>
      <c r="E8" s="62"/>
      <c r="F8" s="197"/>
      <c r="G8" s="197"/>
      <c r="H8" s="198"/>
      <c r="I8" s="199"/>
      <c r="J8" s="200">
        <f>'tab. 5.a ukazatele PO 2024'!P79</f>
        <v>365.58</v>
      </c>
      <c r="K8" s="197"/>
      <c r="L8" s="197"/>
      <c r="M8" s="354"/>
      <c r="N8" s="198"/>
    </row>
    <row r="9" spans="1:14" x14ac:dyDescent="0.25">
      <c r="A9" s="358" t="s">
        <v>140</v>
      </c>
      <c r="B9" s="48" t="s">
        <v>118</v>
      </c>
      <c r="C9" s="66"/>
      <c r="D9" s="245">
        <f>K9+L9</f>
        <v>70.448220000000006</v>
      </c>
      <c r="E9" s="67"/>
      <c r="F9" s="67"/>
      <c r="G9" s="62"/>
      <c r="H9" s="63"/>
      <c r="I9" s="64"/>
      <c r="J9" s="65"/>
      <c r="K9" s="62"/>
      <c r="L9" s="245">
        <v>70.448220000000006</v>
      </c>
      <c r="M9" s="353"/>
      <c r="N9" s="63"/>
    </row>
    <row r="10" spans="1:14" x14ac:dyDescent="0.25">
      <c r="A10" s="358" t="s">
        <v>141</v>
      </c>
      <c r="B10" s="48" t="s">
        <v>101</v>
      </c>
      <c r="C10" s="68"/>
      <c r="D10" s="245">
        <v>0</v>
      </c>
      <c r="E10" s="69"/>
      <c r="F10" s="272"/>
      <c r="G10" s="272"/>
      <c r="H10" s="273"/>
      <c r="I10" s="274"/>
      <c r="J10" s="275"/>
      <c r="K10" s="272"/>
      <c r="L10" s="272"/>
      <c r="M10" s="355"/>
      <c r="N10" s="70"/>
    </row>
    <row r="11" spans="1:14" x14ac:dyDescent="0.25">
      <c r="A11" s="31"/>
      <c r="B11" s="48"/>
      <c r="C11" s="68"/>
      <c r="D11" s="69"/>
      <c r="E11" s="69"/>
      <c r="F11" s="69"/>
      <c r="G11" s="69"/>
      <c r="H11" s="70"/>
      <c r="I11" s="64"/>
      <c r="J11" s="68"/>
      <c r="K11" s="69"/>
      <c r="L11" s="69"/>
      <c r="M11" s="356"/>
      <c r="N11" s="70"/>
    </row>
    <row r="12" spans="1:14" ht="15.75" thickBot="1" x14ac:dyDescent="0.3">
      <c r="A12" s="16"/>
      <c r="B12" s="17" t="s">
        <v>43</v>
      </c>
      <c r="C12" s="71">
        <f t="shared" ref="C12:H12" si="0">SUM(C6:C11)</f>
        <v>2206.3100000000004</v>
      </c>
      <c r="D12" s="377">
        <f t="shared" si="0"/>
        <v>-2685.1517800000001</v>
      </c>
      <c r="E12" s="72">
        <f t="shared" si="0"/>
        <v>10214.870000000001</v>
      </c>
      <c r="F12" s="239">
        <f t="shared" si="0"/>
        <v>-300</v>
      </c>
      <c r="G12" s="72">
        <f t="shared" si="0"/>
        <v>0</v>
      </c>
      <c r="H12" s="73">
        <f t="shared" si="0"/>
        <v>0</v>
      </c>
      <c r="I12" s="64"/>
      <c r="J12" s="71">
        <f>SUM(J6:J11)</f>
        <v>365.58</v>
      </c>
      <c r="K12" s="72">
        <f>SUM(K6:K11)</f>
        <v>0</v>
      </c>
      <c r="L12" s="239">
        <f>SUM(L6:L11)</f>
        <v>70.448220000000006</v>
      </c>
      <c r="M12" s="239">
        <f>SUM(M6:M11)</f>
        <v>0</v>
      </c>
      <c r="N12" s="73">
        <f>SUM(N6:N11)</f>
        <v>0</v>
      </c>
    </row>
    <row r="13" spans="1:14" x14ac:dyDescent="0.25">
      <c r="A13" s="6"/>
      <c r="B13" s="6"/>
      <c r="C13" s="6"/>
      <c r="D13" s="37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4" x14ac:dyDescent="0.25">
      <c r="A14" s="6"/>
      <c r="B14" s="18" t="s">
        <v>53</v>
      </c>
      <c r="C14" s="6"/>
      <c r="D14" s="6"/>
      <c r="E14" s="19" t="s">
        <v>54</v>
      </c>
      <c r="F14" s="19"/>
      <c r="G14" s="246">
        <f>SUM(C12:H12)</f>
        <v>9436.0282200000001</v>
      </c>
      <c r="H14" s="20" t="s">
        <v>55</v>
      </c>
      <c r="I14" s="6"/>
      <c r="J14" s="359" t="s">
        <v>135</v>
      </c>
      <c r="M14" s="246">
        <f>SUM(J12:N12)</f>
        <v>436.02821999999998</v>
      </c>
      <c r="N14" s="20" t="s">
        <v>55</v>
      </c>
    </row>
    <row r="15" spans="1:14" x14ac:dyDescent="0.25">
      <c r="A15" s="6"/>
      <c r="B15" s="18" t="s">
        <v>143</v>
      </c>
      <c r="C15" s="64">
        <f>C6+C7+C8+C9+C10</f>
        <v>2206.3100000000004</v>
      </c>
      <c r="D15" s="274">
        <f t="shared" ref="D15:N15" si="1">D6+D7+D8+D9+D10</f>
        <v>-2685.1517800000001</v>
      </c>
      <c r="E15" s="64">
        <f t="shared" si="1"/>
        <v>10214.870000000001</v>
      </c>
      <c r="F15" s="64">
        <f t="shared" si="1"/>
        <v>-300</v>
      </c>
      <c r="G15" s="64">
        <f t="shared" si="1"/>
        <v>0</v>
      </c>
      <c r="H15" s="64">
        <f t="shared" si="1"/>
        <v>0</v>
      </c>
      <c r="I15" s="6"/>
      <c r="J15" s="64">
        <f t="shared" si="1"/>
        <v>365.58</v>
      </c>
      <c r="K15" s="64">
        <f t="shared" si="1"/>
        <v>0</v>
      </c>
      <c r="L15" s="274">
        <f t="shared" si="1"/>
        <v>70.448220000000006</v>
      </c>
      <c r="M15" s="64">
        <f t="shared" si="1"/>
        <v>0</v>
      </c>
      <c r="N15" s="64">
        <f t="shared" si="1"/>
        <v>0</v>
      </c>
    </row>
    <row r="16" spans="1:14" x14ac:dyDescent="0.25">
      <c r="A16" s="6"/>
      <c r="B16" s="18"/>
      <c r="C16" s="64"/>
      <c r="D16" s="387" t="s">
        <v>156</v>
      </c>
      <c r="E16" s="388">
        <v>9000</v>
      </c>
      <c r="F16" s="64"/>
      <c r="G16" s="64"/>
      <c r="H16" s="20"/>
      <c r="I16" s="6"/>
      <c r="J16" s="64"/>
      <c r="K16" s="64"/>
      <c r="L16" s="64"/>
      <c r="M16" s="64"/>
      <c r="N16" s="64"/>
    </row>
    <row r="17" spans="1:14" x14ac:dyDescent="0.25">
      <c r="A17" s="21"/>
      <c r="B17" s="21"/>
      <c r="C17" s="21"/>
      <c r="D17" s="21"/>
      <c r="I17" s="21"/>
      <c r="J17" s="21"/>
      <c r="K17" s="21"/>
      <c r="L17" s="21"/>
      <c r="M17" s="241"/>
      <c r="N17" s="20"/>
    </row>
    <row r="18" spans="1:14" x14ac:dyDescent="0.25">
      <c r="A18" s="21"/>
      <c r="B18" s="21"/>
      <c r="C18" s="21"/>
      <c r="D18" s="21"/>
      <c r="E18" s="21"/>
      <c r="F18" s="374"/>
      <c r="G18" s="373"/>
      <c r="H18" s="374"/>
      <c r="I18" s="374"/>
      <c r="J18" s="374"/>
      <c r="K18" s="374"/>
      <c r="L18" s="374"/>
      <c r="M18" s="373"/>
      <c r="N18" s="21"/>
    </row>
    <row r="19" spans="1:14" x14ac:dyDescent="0.25">
      <c r="A19" s="21"/>
      <c r="B19" s="4" t="s">
        <v>56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</row>
    <row r="20" spans="1:14" x14ac:dyDescent="0.25">
      <c r="A20" s="21"/>
      <c r="B20" s="21" t="s">
        <v>57</v>
      </c>
      <c r="C20" s="21"/>
      <c r="D20" s="117">
        <f>C12</f>
        <v>2206.3100000000004</v>
      </c>
      <c r="E20" s="22" t="s">
        <v>55</v>
      </c>
      <c r="F20" s="21"/>
      <c r="G20" s="21"/>
      <c r="H20" s="21"/>
      <c r="I20" s="21"/>
      <c r="J20" s="21"/>
      <c r="K20" s="21"/>
      <c r="L20" s="21"/>
      <c r="M20" s="21"/>
      <c r="N20" s="21"/>
    </row>
    <row r="21" spans="1:14" x14ac:dyDescent="0.25">
      <c r="A21" s="21"/>
      <c r="B21" s="21" t="s">
        <v>90</v>
      </c>
      <c r="C21" s="21"/>
      <c r="D21" s="117">
        <f>E12</f>
        <v>10214.870000000001</v>
      </c>
      <c r="E21" s="22" t="s">
        <v>55</v>
      </c>
      <c r="F21" s="21"/>
      <c r="G21" s="21"/>
      <c r="H21" s="21"/>
      <c r="I21" s="21"/>
      <c r="J21" s="21"/>
      <c r="K21" s="21"/>
      <c r="L21" s="21"/>
      <c r="M21" s="21"/>
      <c r="N21" s="21"/>
    </row>
    <row r="22" spans="1:14" x14ac:dyDescent="0.25">
      <c r="A22" s="21"/>
      <c r="B22" s="21" t="s">
        <v>58</v>
      </c>
      <c r="C22" s="21"/>
      <c r="D22" s="241">
        <f>D12</f>
        <v>-2685.1517800000001</v>
      </c>
      <c r="E22" s="22" t="s">
        <v>55</v>
      </c>
      <c r="F22" s="21"/>
      <c r="G22" s="21"/>
      <c r="H22" s="21"/>
      <c r="I22" s="21"/>
      <c r="J22" s="21"/>
      <c r="K22" s="21"/>
      <c r="L22" s="21"/>
      <c r="M22" s="21"/>
      <c r="N22" s="21"/>
    </row>
    <row r="23" spans="1:14" x14ac:dyDescent="0.25">
      <c r="A23" s="21"/>
      <c r="B23" s="21" t="s">
        <v>123</v>
      </c>
      <c r="C23" s="21"/>
      <c r="D23" s="117">
        <f>F12</f>
        <v>-300</v>
      </c>
      <c r="E23" s="22" t="s">
        <v>55</v>
      </c>
      <c r="F23" s="21"/>
      <c r="G23" s="21"/>
      <c r="H23" s="21"/>
      <c r="I23" s="21"/>
      <c r="J23" s="21"/>
      <c r="K23" s="21"/>
      <c r="L23" s="21"/>
      <c r="M23" s="21"/>
      <c r="N23" s="21"/>
    </row>
    <row r="24" spans="1:14" x14ac:dyDescent="0.25">
      <c r="A24" s="21"/>
      <c r="B24" s="21"/>
      <c r="C24" s="21"/>
      <c r="D24" s="117"/>
      <c r="E24" s="22"/>
      <c r="F24" s="21"/>
      <c r="G24" s="21"/>
      <c r="H24" s="21"/>
      <c r="I24" s="21"/>
      <c r="J24" s="21"/>
      <c r="K24" s="21"/>
      <c r="L24" s="21"/>
      <c r="M24" s="21"/>
      <c r="N24" s="21"/>
    </row>
    <row r="25" spans="1:14" x14ac:dyDescent="0.25">
      <c r="A25" s="21"/>
      <c r="B25" s="21" t="s">
        <v>89</v>
      </c>
      <c r="C25" s="21"/>
      <c r="D25" s="117">
        <f>J12</f>
        <v>365.58</v>
      </c>
      <c r="E25" s="22" t="s">
        <v>55</v>
      </c>
      <c r="F25" s="21"/>
      <c r="G25" s="21"/>
      <c r="H25" s="21"/>
      <c r="I25" s="21"/>
      <c r="J25" s="21"/>
      <c r="K25" s="21"/>
      <c r="L25" s="21"/>
      <c r="M25" s="21"/>
      <c r="N25" s="21"/>
    </row>
    <row r="26" spans="1:14" x14ac:dyDescent="0.25">
      <c r="A26" s="21"/>
      <c r="B26" s="23" t="s">
        <v>59</v>
      </c>
      <c r="C26" s="21"/>
      <c r="D26" s="117">
        <f>K12</f>
        <v>0</v>
      </c>
      <c r="E26" s="22" t="s">
        <v>55</v>
      </c>
      <c r="F26" s="21"/>
      <c r="G26" s="21"/>
      <c r="H26" s="21"/>
      <c r="I26" s="21"/>
      <c r="J26" s="21"/>
      <c r="K26" s="21"/>
      <c r="L26" s="21"/>
      <c r="M26" s="21"/>
      <c r="N26" s="21"/>
    </row>
    <row r="27" spans="1:14" x14ac:dyDescent="0.25">
      <c r="A27" s="21"/>
      <c r="B27" s="23" t="s">
        <v>119</v>
      </c>
      <c r="D27" s="240">
        <f>L12</f>
        <v>70.448220000000006</v>
      </c>
      <c r="E27" s="22" t="s">
        <v>55</v>
      </c>
      <c r="F27" s="21"/>
      <c r="G27" s="21"/>
      <c r="H27" s="21"/>
      <c r="I27" s="21"/>
      <c r="J27" s="21"/>
      <c r="K27" s="21"/>
      <c r="L27" s="21"/>
      <c r="M27" s="21"/>
      <c r="N27" s="21"/>
    </row>
    <row r="28" spans="1:14" x14ac:dyDescent="0.25">
      <c r="A28" s="21"/>
      <c r="B28" s="23" t="s">
        <v>60</v>
      </c>
      <c r="C28" s="21"/>
      <c r="D28" s="117">
        <f>N12</f>
        <v>0</v>
      </c>
      <c r="E28" s="22" t="s">
        <v>55</v>
      </c>
      <c r="F28" s="21"/>
      <c r="G28" s="21"/>
      <c r="H28" s="21"/>
      <c r="I28" s="21"/>
      <c r="J28" s="21"/>
      <c r="K28" s="21"/>
      <c r="L28" s="21"/>
      <c r="M28" s="21"/>
      <c r="N28" s="21"/>
    </row>
  </sheetData>
  <customSheetViews>
    <customSheetView guid="{312FC7F6-F224-40E1-88F4-A34436304FF7}">
      <pane xSplit="2" ySplit="5" topLeftCell="C6" activePane="bottomRight" state="frozen"/>
      <selection pane="bottomRight" activeCell="F9" sqref="F9"/>
      <pageMargins left="0.70866141732283472" right="0.70866141732283472" top="0.47244094488188981" bottom="0.47244094488188981" header="0.31496062992125984" footer="0.31496062992125984"/>
      <pageSetup paperSize="9" scale="80" orientation="landscape" horizontalDpi="0" verticalDpi="0" r:id="rId1"/>
    </customSheetView>
    <customSheetView guid="{15764750-8AF9-45DF-9450-B30F8151D6AB}">
      <pane xSplit="2" ySplit="5" topLeftCell="C6" activePane="bottomRight" state="frozen"/>
      <selection pane="bottomRight" activeCell="N1" sqref="N1"/>
      <pageMargins left="0.70866141732283472" right="0.70866141732283472" top="0.47244094488188981" bottom="0.47244094488188981" header="0.31496062992125984" footer="0.31496062992125984"/>
      <pageSetup paperSize="9" scale="80" orientation="landscape" horizontalDpi="0" verticalDpi="0" r:id="rId2"/>
    </customSheetView>
    <customSheetView guid="{B56BB743-ACD1-4F1C-A4EC-86D4E390A4F0}">
      <pane xSplit="2" ySplit="5" topLeftCell="C6" activePane="bottomRight" state="frozen"/>
      <selection pane="bottomRight" activeCell="C16" sqref="C16"/>
      <pageMargins left="0.70866141732283472" right="0.70866141732283472" top="0.47244094488188981" bottom="0.47244094488188981" header="0.31496062992125984" footer="0.31496062992125984"/>
      <pageSetup paperSize="9" scale="80" orientation="landscape" horizontalDpi="0" verticalDpi="0" r:id="rId3"/>
    </customSheetView>
    <customSheetView guid="{BD5456A6-45E9-42B7-B375-15E458E94A45}">
      <pane xSplit="2" ySplit="5" topLeftCell="C6" activePane="bottomRight" state="frozen"/>
      <selection pane="bottomRight" activeCell="N1" sqref="N1"/>
      <pageMargins left="0.70866141732283472" right="0.70866141732283472" top="0.47244094488188981" bottom="0.47244094488188981" header="0.31496062992125984" footer="0.31496062992125984"/>
      <pageSetup paperSize="9" scale="80" orientation="landscape" horizontalDpi="0" verticalDpi="0" r:id="rId4"/>
    </customSheetView>
    <customSheetView guid="{BD2ABD2E-5B85-4A66-8C4D-5AC8420C2B3B}" scale="90">
      <selection activeCell="L20" sqref="L20"/>
      <pageMargins left="0.70866141732283472" right="0.70866141732283472" top="0.78740157480314965" bottom="0.78740157480314965" header="0.31496062992125984" footer="0.31496062992125984"/>
      <pageSetup paperSize="9" scale="90" orientation="landscape" horizontalDpi="0" verticalDpi="0" r:id="rId5"/>
    </customSheetView>
    <customSheetView guid="{F34D93BB-303C-41D4-86BF-175561CF63A4}">
      <selection activeCell="A3" sqref="A3"/>
      <pageMargins left="0.70866141732283472" right="0.70866141732283472" top="0.78740157480314965" bottom="0.78740157480314965" header="0.31496062992125984" footer="0.31496062992125984"/>
      <pageSetup paperSize="9" scale="90" orientation="landscape" horizontalDpi="0" verticalDpi="0" r:id="rId6"/>
    </customSheetView>
    <customSheetView guid="{E469200E-E45B-48BF-9EDA-B3574152690B}">
      <selection activeCell="J13" sqref="J13"/>
      <pageMargins left="0.70866141732283472" right="0.70866141732283472" top="0.78740157480314965" bottom="0.78740157480314965" header="0.31496062992125984" footer="0.31496062992125984"/>
      <pageSetup paperSize="9" scale="90" orientation="landscape" horizontalDpi="0" verticalDpi="0" r:id="rId7"/>
    </customSheetView>
    <customSheetView guid="{985903A9-9AC0-4EEF-B3E6-551C22113BEE}" topLeftCell="A4">
      <selection activeCell="C6" sqref="C6"/>
      <pageMargins left="0.7" right="0.7" top="0.78740157499999996" bottom="0.78740157499999996" header="0.3" footer="0.3"/>
    </customSheetView>
    <customSheetView guid="{F9CC7C0A-8455-4B23-89B8-6EAC226AC099}">
      <selection activeCell="M16" sqref="M16"/>
      <pageMargins left="0.70866141732283472" right="0.70866141732283472" top="0.78740157480314965" bottom="0.78740157480314965" header="0.31496062992125984" footer="0.31496062992125984"/>
      <pageSetup paperSize="9" scale="90" orientation="landscape" horizontalDpi="0" verticalDpi="0" r:id="rId8"/>
    </customSheetView>
    <customSheetView guid="{C5553868-B1BC-42AA-B251-130824B1493F}" topLeftCell="A4">
      <selection activeCell="C6" sqref="C6"/>
      <pageMargins left="0.7" right="0.7" top="0.78740157499999996" bottom="0.78740157499999996" header="0.3" footer="0.3"/>
    </customSheetView>
    <customSheetView guid="{7CC1FA3A-895C-48F2-A941-ABE1E0AA99FD}" topLeftCell="A4">
      <selection activeCell="C6" sqref="C6"/>
      <pageMargins left="0.7" right="0.7" top="0.78740157499999996" bottom="0.78740157499999996" header="0.3" footer="0.3"/>
    </customSheetView>
    <customSheetView guid="{1DB03DC3-DD52-49CD-8072-4B719410EDF4}" topLeftCell="A4">
      <selection activeCell="C6" sqref="C6"/>
      <pageMargins left="0.7" right="0.7" top="0.78740157499999996" bottom="0.78740157499999996" header="0.3" footer="0.3"/>
    </customSheetView>
    <customSheetView guid="{BD206193-A9CB-4FB5-800C-FE0571FD5AED}" topLeftCell="A4">
      <selection activeCell="C6" sqref="C6"/>
      <pageMargins left="0.7" right="0.7" top="0.78740157499999996" bottom="0.78740157499999996" header="0.3" footer="0.3"/>
    </customSheetView>
    <customSheetView guid="{B5644001-46E8-4A6D-8484-E9B7B1F663C6}">
      <selection activeCell="J13" sqref="J13"/>
      <pageMargins left="0.70866141732283472" right="0.70866141732283472" top="0.78740157480314965" bottom="0.78740157480314965" header="0.31496062992125984" footer="0.31496062992125984"/>
      <pageSetup paperSize="9" scale="90" orientation="landscape" horizontalDpi="0" verticalDpi="0" r:id="rId9"/>
    </customSheetView>
    <customSheetView guid="{70784625-D6AA-4827-8FB2-93D97FE1DFCE}">
      <selection activeCell="C7" sqref="C7"/>
      <pageMargins left="0.70866141732283472" right="0.70866141732283472" top="0.78740157480314965" bottom="0.78740157480314965" header="0.31496062992125984" footer="0.31496062992125984"/>
      <pageSetup paperSize="9" scale="90" orientation="landscape" horizontalDpi="0" verticalDpi="0" r:id="rId10"/>
    </customSheetView>
    <customSheetView guid="{ECA95C7A-EFD8-4EC4-85A2-34F63C8C25EF}" showPageBreaks="1">
      <pane xSplit="2" ySplit="5" topLeftCell="C6" activePane="bottomRight" state="frozen"/>
      <selection pane="bottomRight" activeCell="A9" sqref="A9:XFD9"/>
      <pageMargins left="0.70866141732283472" right="0.70866141732283472" top="0.47244094488188981" bottom="0.47244094488188981" header="0.31496062992125984" footer="0.31496062992125984"/>
      <pageSetup paperSize="9" scale="80" orientation="landscape" horizontalDpi="0" verticalDpi="0" r:id="rId11"/>
    </customSheetView>
  </customSheetViews>
  <pageMargins left="0.70866141732283472" right="0.70866141732283472" top="0.47244094488188981" bottom="0.47244094488188981" header="0.31496062992125984" footer="0.31496062992125984"/>
  <pageSetup paperSize="9" scale="80" orientation="landscape" horizontalDpi="0" verticalDpi="0" r:id="rId1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customSheetViews>
    <customSheetView guid="{312FC7F6-F224-40E1-88F4-A34436304FF7}">
      <pageMargins left="0.7" right="0.7" top="0.78740157499999996" bottom="0.78740157499999996" header="0.3" footer="0.3"/>
    </customSheetView>
    <customSheetView guid="{15764750-8AF9-45DF-9450-B30F8151D6AB}">
      <pageMargins left="0.7" right="0.7" top="0.78740157499999996" bottom="0.78740157499999996" header="0.3" footer="0.3"/>
    </customSheetView>
    <customSheetView guid="{B56BB743-ACD1-4F1C-A4EC-86D4E390A4F0}">
      <pageMargins left="0.7" right="0.7" top="0.78740157499999996" bottom="0.78740157499999996" header="0.3" footer="0.3"/>
    </customSheetView>
    <customSheetView guid="{BD5456A6-45E9-42B7-B375-15E458E94A45}">
      <pageMargins left="0.7" right="0.7" top="0.78740157499999996" bottom="0.78740157499999996" header="0.3" footer="0.3"/>
    </customSheetView>
    <customSheetView guid="{BD2ABD2E-5B85-4A66-8C4D-5AC8420C2B3B}">
      <pageMargins left="0.7" right="0.7" top="0.78740157499999996" bottom="0.78740157499999996" header="0.3" footer="0.3"/>
    </customSheetView>
    <customSheetView guid="{F34D93BB-303C-41D4-86BF-175561CF63A4}">
      <pageMargins left="0.7" right="0.7" top="0.78740157499999996" bottom="0.78740157499999996" header="0.3" footer="0.3"/>
    </customSheetView>
    <customSheetView guid="{E469200E-E45B-48BF-9EDA-B3574152690B}">
      <pageMargins left="0.7" right="0.7" top="0.78740157499999996" bottom="0.78740157499999996" header="0.3" footer="0.3"/>
    </customSheetView>
    <customSheetView guid="{985903A9-9AC0-4EEF-B3E6-551C22113BEE}">
      <pageMargins left="0.7" right="0.7" top="0.78740157499999996" bottom="0.78740157499999996" header="0.3" footer="0.3"/>
    </customSheetView>
    <customSheetView guid="{F9CC7C0A-8455-4B23-89B8-6EAC226AC099}">
      <pageMargins left="0.7" right="0.7" top="0.78740157499999996" bottom="0.78740157499999996" header="0.3" footer="0.3"/>
    </customSheetView>
    <customSheetView guid="{C5553868-B1BC-42AA-B251-130824B1493F}">
      <pageMargins left="0.7" right="0.7" top="0.78740157499999996" bottom="0.78740157499999996" header="0.3" footer="0.3"/>
    </customSheetView>
    <customSheetView guid="{7CC1FA3A-895C-48F2-A941-ABE1E0AA99FD}">
      <pageMargins left="0.7" right="0.7" top="0.78740157499999996" bottom="0.78740157499999996" header="0.3" footer="0.3"/>
    </customSheetView>
    <customSheetView guid="{1DB03DC3-DD52-49CD-8072-4B719410EDF4}">
      <pageMargins left="0.7" right="0.7" top="0.78740157499999996" bottom="0.78740157499999996" header="0.3" footer="0.3"/>
    </customSheetView>
    <customSheetView guid="{BD206193-A9CB-4FB5-800C-FE0571FD5AED}">
      <pageMargins left="0.7" right="0.7" top="0.78740157499999996" bottom="0.78740157499999996" header="0.3" footer="0.3"/>
    </customSheetView>
    <customSheetView guid="{B5644001-46E8-4A6D-8484-E9B7B1F663C6}">
      <pageMargins left="0.7" right="0.7" top="0.78740157499999996" bottom="0.78740157499999996" header="0.3" footer="0.3"/>
    </customSheetView>
    <customSheetView guid="{70784625-D6AA-4827-8FB2-93D97FE1DFCE}">
      <pageMargins left="0.7" right="0.7" top="0.78740157499999996" bottom="0.78740157499999996" header="0.3" footer="0.3"/>
    </customSheetView>
    <customSheetView guid="{ECA95C7A-EFD8-4EC4-85A2-34F63C8C25EF}">
      <pageMargins left="0.7" right="0.7" top="0.78740157499999996" bottom="0.78740157499999996" header="0.3" footer="0.3"/>
    </customSheetView>
  </customSheetView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tab. 5.a ukazatele PO 2024</vt:lpstr>
      <vt:lpstr>tab 5.b rekapitulace</vt:lpstr>
      <vt:lpstr>List3</vt:lpstr>
      <vt:lpstr>'tab. 5.a ukazatele PO 2024'!Názvy_tisku</vt:lpstr>
      <vt:lpstr>'tab. 5.a ukazatele PO 2024'!Oblast_tisku</vt:lpstr>
    </vt:vector>
  </TitlesOfParts>
  <Company>Krajský úřad, Královehradecký kraj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340</dc:creator>
  <cp:lastModifiedBy>Nesvačilová Ivana</cp:lastModifiedBy>
  <cp:lastPrinted>2024-09-18T04:44:03Z</cp:lastPrinted>
  <dcterms:created xsi:type="dcterms:W3CDTF">2013-10-25T08:04:02Z</dcterms:created>
  <dcterms:modified xsi:type="dcterms:W3CDTF">2024-09-24T08:36:53Z</dcterms:modified>
</cp:coreProperties>
</file>